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erhome.bnlx.htsit.net\BNLX-Users$\Jordy.Jacobs\Documents\OLD\Documenten\Privé\Zweeler\"/>
    </mc:Choice>
  </mc:AlternateContent>
  <bookViews>
    <workbookView xWindow="0" yWindow="0" windowWidth="17625" windowHeight="11160"/>
  </bookViews>
  <sheets>
    <sheet name="Prijslijst2020 - 18 deelnemers" sheetId="5" r:id="rId1"/>
    <sheet name="Kalender2021" sheetId="6" r:id="rId2"/>
    <sheet name="Veranderingen" sheetId="7" r:id="rId3"/>
  </sheets>
  <definedNames>
    <definedName name="_xlnm._FilterDatabase" localSheetId="1" hidden="1">Kalender2021!$A$1:$J$1</definedName>
  </definedNames>
  <calcPr calcId="162913"/>
</workbook>
</file>

<file path=xl/calcChain.xml><?xml version="1.0" encoding="utf-8"?>
<calcChain xmlns="http://schemas.openxmlformats.org/spreadsheetml/2006/main">
  <c r="A67" i="5" l="1"/>
  <c r="A68" i="5"/>
  <c r="A69" i="5"/>
  <c r="A70" i="5"/>
  <c r="A71" i="5"/>
  <c r="A72" i="5"/>
  <c r="A73" i="5"/>
  <c r="A74" i="5"/>
  <c r="A75" i="5"/>
  <c r="A76" i="5"/>
  <c r="A77" i="5"/>
  <c r="A66" i="5"/>
  <c r="G67" i="6" l="1"/>
  <c r="H67" i="6"/>
  <c r="J67" i="6"/>
  <c r="G53" i="6"/>
  <c r="H53" i="6"/>
  <c r="G50" i="6"/>
  <c r="H50" i="6"/>
  <c r="J50" i="6" s="1"/>
  <c r="G47" i="6"/>
  <c r="H47" i="6"/>
  <c r="H45" i="6"/>
  <c r="G45" i="6"/>
  <c r="G12" i="6"/>
  <c r="H12" i="6"/>
  <c r="G11" i="6"/>
  <c r="H11" i="6"/>
  <c r="G9" i="6"/>
  <c r="H9" i="6"/>
  <c r="G3" i="6"/>
  <c r="H3" i="6"/>
  <c r="G4" i="6"/>
  <c r="H4" i="6"/>
  <c r="G5" i="6"/>
  <c r="H5" i="6"/>
  <c r="H2" i="6"/>
  <c r="G2" i="6"/>
  <c r="H7" i="6"/>
  <c r="H10" i="6"/>
  <c r="D70" i="5"/>
  <c r="H19" i="6"/>
  <c r="H24" i="6"/>
  <c r="H25" i="6"/>
  <c r="D66" i="5"/>
  <c r="H40" i="6"/>
  <c r="D72" i="5"/>
  <c r="H54" i="6"/>
  <c r="D73" i="5"/>
  <c r="H59" i="6"/>
  <c r="D77" i="5"/>
  <c r="H74" i="6"/>
  <c r="H75" i="6"/>
  <c r="H78" i="6"/>
  <c r="H52" i="6"/>
  <c r="H51" i="6"/>
  <c r="AA43" i="5"/>
  <c r="AA44" i="5"/>
  <c r="AA47" i="5"/>
  <c r="AA48" i="5"/>
  <c r="AA49" i="5"/>
  <c r="AA50" i="5"/>
  <c r="AA46" i="5"/>
  <c r="AA39" i="5"/>
  <c r="AA40" i="5"/>
  <c r="AA41" i="5"/>
  <c r="AA42" i="5"/>
  <c r="AA38" i="5"/>
  <c r="AA33" i="5"/>
  <c r="AA34" i="5"/>
  <c r="AA35" i="5"/>
  <c r="AA36" i="5"/>
  <c r="AA32" i="5"/>
  <c r="H65" i="6"/>
  <c r="H8" i="6"/>
  <c r="H17" i="6"/>
  <c r="H16" i="6"/>
  <c r="H22" i="6"/>
  <c r="H26" i="6"/>
  <c r="H27" i="6"/>
  <c r="H29" i="6"/>
  <c r="H31" i="6"/>
  <c r="H32" i="6"/>
  <c r="H33" i="6"/>
  <c r="H34" i="6"/>
  <c r="H36" i="6"/>
  <c r="H37" i="6"/>
  <c r="H46" i="6"/>
  <c r="H81" i="6"/>
  <c r="H82" i="6"/>
  <c r="H61" i="6"/>
  <c r="H66" i="6"/>
  <c r="H68" i="6"/>
  <c r="H69" i="6"/>
  <c r="H72" i="6"/>
  <c r="H71" i="6"/>
  <c r="H73" i="6"/>
  <c r="H76" i="6"/>
  <c r="H77" i="6"/>
  <c r="G10" i="6"/>
  <c r="G17" i="6"/>
  <c r="G46" i="6"/>
  <c r="G72" i="6"/>
  <c r="G71" i="6"/>
  <c r="G75" i="6"/>
  <c r="G76" i="6"/>
  <c r="F78" i="5"/>
  <c r="E68" i="5"/>
  <c r="E69" i="5"/>
  <c r="E70" i="5"/>
  <c r="E72" i="5"/>
  <c r="E74" i="5"/>
  <c r="E75" i="5"/>
  <c r="E76" i="5"/>
  <c r="E77" i="5"/>
  <c r="E78" i="5"/>
  <c r="E66" i="5"/>
  <c r="D78" i="5"/>
  <c r="I48" i="6"/>
  <c r="I58" i="6"/>
  <c r="I41" i="6"/>
  <c r="Q5" i="5"/>
  <c r="G41" i="6" s="1"/>
  <c r="Q6" i="5"/>
  <c r="G21" i="6" s="1"/>
  <c r="Q7" i="5"/>
  <c r="G15" i="6" s="1"/>
  <c r="Q8" i="5"/>
  <c r="Q10" i="5"/>
  <c r="G29" i="6" s="1"/>
  <c r="Q11" i="5"/>
  <c r="G27" i="6" s="1"/>
  <c r="Q12" i="5"/>
  <c r="Q13" i="5"/>
  <c r="F74" i="5" s="1"/>
  <c r="Q14" i="5"/>
  <c r="G68" i="6" s="1"/>
  <c r="Q15" i="5"/>
  <c r="G82" i="6" s="1"/>
  <c r="Q16" i="5"/>
  <c r="G81" i="6" s="1"/>
  <c r="Q18" i="5"/>
  <c r="Q19" i="5"/>
  <c r="E73" i="5" s="1"/>
  <c r="Q20" i="5"/>
  <c r="H42" i="6" s="1"/>
  <c r="Q21" i="5"/>
  <c r="H57" i="6" s="1"/>
  <c r="Q22" i="5"/>
  <c r="H14" i="6" s="1"/>
  <c r="Q24" i="5"/>
  <c r="Q25" i="5"/>
  <c r="Q26" i="5"/>
  <c r="Q27" i="5"/>
  <c r="Q4" i="5"/>
  <c r="G48" i="6" s="1"/>
  <c r="D67" i="5"/>
  <c r="D68" i="5"/>
  <c r="D71" i="5"/>
  <c r="D74" i="5"/>
  <c r="D75" i="5"/>
  <c r="D76" i="5"/>
  <c r="J47" i="6" l="1"/>
  <c r="J45" i="6"/>
  <c r="J53" i="6"/>
  <c r="J2" i="6"/>
  <c r="J4" i="6"/>
  <c r="J5" i="6"/>
  <c r="J3" i="6"/>
  <c r="J11" i="6"/>
  <c r="J9" i="6"/>
  <c r="J12" i="6"/>
  <c r="E71" i="5"/>
  <c r="F71" i="5"/>
  <c r="G35" i="6"/>
  <c r="G8" i="6"/>
  <c r="J8" i="6" s="1"/>
  <c r="H60" i="6"/>
  <c r="H41" i="6"/>
  <c r="J41" i="6" s="1"/>
  <c r="G51" i="6"/>
  <c r="J51" i="6" s="1"/>
  <c r="G7" i="6"/>
  <c r="J7" i="6" s="1"/>
  <c r="H76" i="5"/>
  <c r="H68" i="5"/>
  <c r="F77" i="5"/>
  <c r="F70" i="5"/>
  <c r="G74" i="6"/>
  <c r="J74" i="6" s="1"/>
  <c r="G69" i="6"/>
  <c r="J69" i="6" s="1"/>
  <c r="G56" i="6"/>
  <c r="G33" i="6"/>
  <c r="J33" i="6" s="1"/>
  <c r="G13" i="6"/>
  <c r="H56" i="6"/>
  <c r="H38" i="6"/>
  <c r="H30" i="6"/>
  <c r="H23" i="6"/>
  <c r="H79" i="6"/>
  <c r="H15" i="6"/>
  <c r="J15" i="6" s="1"/>
  <c r="F72" i="5"/>
  <c r="H71" i="5"/>
  <c r="G60" i="6"/>
  <c r="H35" i="6"/>
  <c r="G78" i="6"/>
  <c r="J78" i="6" s="1"/>
  <c r="G73" i="6"/>
  <c r="J73" i="6" s="1"/>
  <c r="G64" i="6"/>
  <c r="G31" i="6"/>
  <c r="J31" i="6" s="1"/>
  <c r="G14" i="6"/>
  <c r="J14" i="6" s="1"/>
  <c r="H62" i="6"/>
  <c r="H13" i="6"/>
  <c r="H64" i="6"/>
  <c r="G57" i="6"/>
  <c r="J57" i="6" s="1"/>
  <c r="G62" i="6"/>
  <c r="H72" i="5"/>
  <c r="E67" i="5"/>
  <c r="H67" i="5" s="1"/>
  <c r="H44" i="6"/>
  <c r="H20" i="6"/>
  <c r="H21" i="6"/>
  <c r="J21" i="6" s="1"/>
  <c r="H75" i="5"/>
  <c r="G40" i="6"/>
  <c r="J40" i="6" s="1"/>
  <c r="G25" i="6"/>
  <c r="J25" i="6" s="1"/>
  <c r="G19" i="6"/>
  <c r="J19" i="6" s="1"/>
  <c r="G54" i="6"/>
  <c r="J54" i="6" s="1"/>
  <c r="G65" i="6"/>
  <c r="J65" i="6" s="1"/>
  <c r="G61" i="6"/>
  <c r="J61" i="6" s="1"/>
  <c r="G66" i="6"/>
  <c r="J66" i="6" s="1"/>
  <c r="G24" i="6"/>
  <c r="J24" i="6" s="1"/>
  <c r="G16" i="6"/>
  <c r="J16" i="6" s="1"/>
  <c r="F69" i="5"/>
  <c r="G59" i="6"/>
  <c r="J59" i="6" s="1"/>
  <c r="G26" i="6"/>
  <c r="J26" i="6" s="1"/>
  <c r="G36" i="6"/>
  <c r="J36" i="6" s="1"/>
  <c r="F75" i="5"/>
  <c r="G52" i="6"/>
  <c r="J52" i="6" s="1"/>
  <c r="G23" i="6"/>
  <c r="G30" i="6"/>
  <c r="F68" i="5"/>
  <c r="G79" i="6"/>
  <c r="G38" i="6"/>
  <c r="G42" i="6"/>
  <c r="J42" i="6" s="1"/>
  <c r="F73" i="5"/>
  <c r="G58" i="6"/>
  <c r="G22" i="6"/>
  <c r="J22" i="6" s="1"/>
  <c r="F66" i="5"/>
  <c r="G34" i="6"/>
  <c r="J34" i="6" s="1"/>
  <c r="G77" i="6"/>
  <c r="J77" i="6" s="1"/>
  <c r="G32" i="6"/>
  <c r="J32" i="6" s="1"/>
  <c r="G37" i="6"/>
  <c r="J37" i="6" s="1"/>
  <c r="G44" i="6"/>
  <c r="G20" i="6"/>
  <c r="F67" i="5"/>
  <c r="H58" i="6"/>
  <c r="H48" i="6"/>
  <c r="J48" i="6" s="1"/>
  <c r="D69" i="5"/>
  <c r="H69" i="5" s="1"/>
  <c r="J82" i="6"/>
  <c r="J68" i="6"/>
  <c r="J46" i="6"/>
  <c r="H66" i="5"/>
  <c r="J76" i="6"/>
  <c r="J71" i="6"/>
  <c r="J81" i="6"/>
  <c r="J29" i="6"/>
  <c r="H78" i="5"/>
  <c r="H74" i="5"/>
  <c r="H70" i="5"/>
  <c r="J10" i="6"/>
  <c r="J75" i="6"/>
  <c r="J72" i="6"/>
  <c r="J27" i="6"/>
  <c r="J17" i="6"/>
  <c r="F76" i="5"/>
  <c r="G76" i="5" s="1"/>
  <c r="H77" i="5"/>
  <c r="H73" i="5"/>
  <c r="G77" i="5"/>
  <c r="G78" i="5"/>
  <c r="J13" i="6" l="1"/>
  <c r="J60" i="6"/>
  <c r="J79" i="6"/>
  <c r="J64" i="6"/>
  <c r="I76" i="5"/>
  <c r="J30" i="6"/>
  <c r="J23" i="6"/>
  <c r="J56" i="6"/>
  <c r="J35" i="6"/>
  <c r="J38" i="6"/>
  <c r="J62" i="6"/>
  <c r="J44" i="6"/>
  <c r="J20" i="6"/>
  <c r="J58" i="6"/>
  <c r="H80" i="5"/>
  <c r="I77" i="5"/>
  <c r="I78" i="5"/>
  <c r="G75" i="5"/>
  <c r="I75" i="5" s="1"/>
  <c r="G74" i="5"/>
  <c r="I74" i="5" s="1"/>
  <c r="G73" i="5"/>
  <c r="I73" i="5" s="1"/>
  <c r="G72" i="5"/>
  <c r="I72" i="5" s="1"/>
  <c r="G71" i="5"/>
  <c r="I71" i="5" s="1"/>
  <c r="G70" i="5"/>
  <c r="I70" i="5" s="1"/>
  <c r="G69" i="5"/>
  <c r="I69" i="5" s="1"/>
  <c r="G68" i="5"/>
  <c r="I68" i="5" s="1"/>
  <c r="G67" i="5"/>
  <c r="I67" i="5" s="1"/>
  <c r="G66" i="5"/>
  <c r="I66" i="5" l="1"/>
  <c r="I80" i="5" s="1"/>
  <c r="G80" i="5"/>
  <c r="C62" i="5" l="1"/>
  <c r="A80" i="5" l="1"/>
</calcChain>
</file>

<file path=xl/sharedStrings.xml><?xml version="1.0" encoding="utf-8"?>
<sst xmlns="http://schemas.openxmlformats.org/spreadsheetml/2006/main" count="282" uniqueCount="139">
  <si>
    <t>Plaats</t>
  </si>
  <si>
    <t>Ronde</t>
  </si>
  <si>
    <t xml:space="preserve">Tour de France </t>
  </si>
  <si>
    <t>Pro Tour Ronde</t>
  </si>
  <si>
    <t>HC Ronde</t>
  </si>
  <si>
    <t>Klassieker</t>
  </si>
  <si>
    <t>Pro Tour Klassieker</t>
  </si>
  <si>
    <t>Pro Tour Eendaags</t>
  </si>
  <si>
    <t>HC Eendaags</t>
  </si>
  <si>
    <t>Etappe</t>
  </si>
  <si>
    <t>Verdeling</t>
  </si>
  <si>
    <t xml:space="preserve"> ``Pot``</t>
  </si>
  <si>
    <t>1e</t>
  </si>
  <si>
    <t>2e</t>
  </si>
  <si>
    <t>3e</t>
  </si>
  <si>
    <t>4e</t>
  </si>
  <si>
    <t>5e</t>
  </si>
  <si>
    <t>Uitgifte Indicator</t>
  </si>
  <si>
    <t>Aantal Wed</t>
  </si>
  <si>
    <t>Totaal</t>
  </si>
  <si>
    <t>Totaal etp</t>
  </si>
  <si>
    <t>Totaal PW</t>
  </si>
  <si>
    <t>Tour</t>
  </si>
  <si>
    <t>6e</t>
  </si>
  <si>
    <t>7e</t>
  </si>
  <si>
    <t>8e</t>
  </si>
  <si>
    <t>9e</t>
  </si>
  <si>
    <t>10e</t>
  </si>
  <si>
    <t>Start</t>
  </si>
  <si>
    <t>Einde</t>
  </si>
  <si>
    <t>Naam</t>
  </si>
  <si>
    <t>Tour Down Under</t>
  </si>
  <si>
    <t>Tour of Oman</t>
  </si>
  <si>
    <t>Vuelta a Andalucia</t>
  </si>
  <si>
    <t>Volta ao Algarve</t>
  </si>
  <si>
    <t>Omloop Het Nieuwsblad</t>
  </si>
  <si>
    <t>Kuurne-Bruxelles-Kuurne</t>
  </si>
  <si>
    <t>Strade Bianche</t>
  </si>
  <si>
    <t>Paris-Nice</t>
  </si>
  <si>
    <t>Tirreno-Adriatico</t>
  </si>
  <si>
    <t>Milano-Sanremo</t>
  </si>
  <si>
    <t>Volta a Catalunya</t>
  </si>
  <si>
    <t>Dwars door Vlaanderen</t>
  </si>
  <si>
    <t>Ronde van Vlaanderen</t>
  </si>
  <si>
    <t>Scheldeprijs</t>
  </si>
  <si>
    <t>Paris-Roubaix</t>
  </si>
  <si>
    <t>De Brabantse Pijl</t>
  </si>
  <si>
    <t>Amstel Gold Race</t>
  </si>
  <si>
    <t>La Flèche Wallonne</t>
  </si>
  <si>
    <t>Liège-Bastogne-Liège</t>
  </si>
  <si>
    <t>Tour de Romandie</t>
  </si>
  <si>
    <t>Rund um Eschborn-Frankfurt</t>
  </si>
  <si>
    <t>Giro d'Italia</t>
  </si>
  <si>
    <t>Critérium du Dauphiné</t>
  </si>
  <si>
    <t>Tour de Suisse</t>
  </si>
  <si>
    <t>Tour de France</t>
  </si>
  <si>
    <t>Tour de Pologne</t>
  </si>
  <si>
    <t>Vuelta a Burgos</t>
  </si>
  <si>
    <t>Tre Valli Varesine</t>
  </si>
  <si>
    <t>Vuelta a España</t>
  </si>
  <si>
    <t>Brussels Cycling Classic</t>
  </si>
  <si>
    <t>Tour of Britain</t>
  </si>
  <si>
    <t>Grand Prix de Québec</t>
  </si>
  <si>
    <t>Grand Prix de Montréal</t>
  </si>
  <si>
    <t>WK Tijdrit</t>
  </si>
  <si>
    <t>WK Wegrit</t>
  </si>
  <si>
    <t>Milano-Torino</t>
  </si>
  <si>
    <t>Il Lombardia</t>
  </si>
  <si>
    <t>Giro dell'Emilia</t>
  </si>
  <si>
    <t>AK</t>
  </si>
  <si>
    <t>Truien</t>
  </si>
  <si>
    <t>Prudential RideLondon Classic</t>
  </si>
  <si>
    <t>Etappes</t>
  </si>
  <si>
    <t xml:space="preserve"># etappes </t>
  </si>
  <si>
    <t>Cadel Evans Great Ocean Road Race</t>
  </si>
  <si>
    <t>EK Tijdrit</t>
  </si>
  <si>
    <t>EK Wegrit</t>
  </si>
  <si>
    <t>Pro Tour Super Ronde</t>
  </si>
  <si>
    <t>Bretagne Classic - Ouest-France</t>
  </si>
  <si>
    <t>GP Industria &amp; Artigianato</t>
  </si>
  <si>
    <t>Gran Premio Bruno Beghelli</t>
  </si>
  <si>
    <t>Binck Bank Tour</t>
  </si>
  <si>
    <t>EuroEyes Cyclassics Hamburg</t>
  </si>
  <si>
    <t>Gree-Tour of Guangxi</t>
  </si>
  <si>
    <t>Clasica de Almeria</t>
  </si>
  <si>
    <t>Tour of the Alps</t>
  </si>
  <si>
    <t>Sparkassen Münsterland Giro</t>
  </si>
  <si>
    <t>Paris-Tours</t>
  </si>
  <si>
    <t>Gran Piemonte</t>
  </si>
  <si>
    <t>Vuelta a San Juan Internacional</t>
  </si>
  <si>
    <t>Biedspel 2019</t>
  </si>
  <si>
    <t>Itzulia Basque Country</t>
  </si>
  <si>
    <t>Volta a la Comunitat Valenciana</t>
  </si>
  <si>
    <t>Tour of Slovenia</t>
  </si>
  <si>
    <t>Deutschland Tour</t>
  </si>
  <si>
    <t>Colombia 2.1</t>
  </si>
  <si>
    <t>UAE Tour</t>
  </si>
  <si>
    <t>WK/OS Wegrit</t>
  </si>
  <si>
    <t>WK/OS Tijdrit</t>
  </si>
  <si>
    <t>Punten Giro/Vuelta</t>
  </si>
  <si>
    <t>Berg Giro/Vuelta</t>
  </si>
  <si>
    <t>Punten Tour</t>
  </si>
  <si>
    <t>Berg Tour</t>
  </si>
  <si>
    <t>Categorie</t>
  </si>
  <si>
    <t>Giro/Vuelta</t>
  </si>
  <si>
    <t xml:space="preserve">Giro/Vuelta </t>
  </si>
  <si>
    <t>Eind</t>
  </si>
  <si>
    <t>Out</t>
  </si>
  <si>
    <t>Tour de Hongrie</t>
  </si>
  <si>
    <t>In</t>
  </si>
  <si>
    <t>OS Wegrit</t>
  </si>
  <si>
    <t>OS Tijdrit</t>
  </si>
  <si>
    <t>Prijzen</t>
  </si>
  <si>
    <t>Tour of Saudi Arabia</t>
  </si>
  <si>
    <t>18 ploegleiders :</t>
  </si>
  <si>
    <t>Reden</t>
  </si>
  <si>
    <t>Amerikaanse wedstrijd - Lastig reizen i.v.m. Covid-19</t>
  </si>
  <si>
    <t>Afgelast i.v.m. Covid-19</t>
  </si>
  <si>
    <t>Trofeo Ses Salines - Llucmajor</t>
  </si>
  <si>
    <t>Trofeo Serra de Tramuntana (Lloseta - Deia)</t>
  </si>
  <si>
    <t>Trofeo Andratx - Mirador des Colomer (Puerto Pollença)</t>
  </si>
  <si>
    <t>Trofeo Playa de Palma - Palma</t>
  </si>
  <si>
    <t>Etoile de Bessèges - Tour du Gard</t>
  </si>
  <si>
    <t>Tour de la Provence</t>
  </si>
  <si>
    <t>E3 Saxo Bank Classic</t>
  </si>
  <si>
    <t>AG Driedaagse Brugge - De Panne</t>
  </si>
  <si>
    <t>Gent-Wevelgem in Flanders Fields</t>
  </si>
  <si>
    <t>Tegenvallend deelnemersveld</t>
  </si>
  <si>
    <t>Donostia San Sebastian Klasikoa</t>
  </si>
  <si>
    <t>Mont Ventoux Dénivelé Challenge</t>
  </si>
  <si>
    <t>La Route d'Occitanie - La Dépêche du Midi</t>
  </si>
  <si>
    <t>VOO-Tour de Wallonie</t>
  </si>
  <si>
    <t>Tour de l'Ain</t>
  </si>
  <si>
    <t>?</t>
  </si>
  <si>
    <t>Geen WT in 2021, doorgang onduidelijk</t>
  </si>
  <si>
    <t>Doorgang onduidelijk</t>
  </si>
  <si>
    <t>GP de Fourmies / La Voix du Nord</t>
  </si>
  <si>
    <t>Prijzentabel seizoen 2021</t>
  </si>
  <si>
    <t>Puntentabel seizoen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</si>
</sst>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€&quot;\ #,##0.00_-"/>
    <numFmt numFmtId="165" formatCode="_-&quot;€&quot;\ * #,##0.00_-;_-&quot;€&quot;\ * #,##0.00\-;_-&quot;€&quot;\ * &quot;-&quot;??_-;_-@_-"/>
    <numFmt numFmtId="166" formatCode="&quot;€&quot;\ #,##0.00"/>
    <numFmt numFmtId="171" formatCode="&quot;€&quot;#,##0.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/>
      <sz val="11"/>
      <color indexed="12"/>
      <name val="Calibri"/>
      <family val="2"/>
    </font>
    <font>
      <sz val="8"/>
      <name val="Arial"/>
      <family val="2"/>
    </font>
    <font>
      <sz val="8"/>
      <color indexed="22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u/>
      <sz val="10"/>
      <color indexed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9" fillId="0" borderId="0"/>
  </cellStyleXfs>
  <cellXfs count="104">
    <xf numFmtId="0" fontId="0" fillId="0" borderId="0" xfId="0"/>
    <xf numFmtId="0" fontId="2" fillId="0" borderId="1" xfId="0" applyFont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5" fillId="0" borderId="1" xfId="2" applyFont="1" applyBorder="1" applyAlignment="1" applyProtection="1">
      <alignment vertical="top" wrapText="1"/>
    </xf>
    <xf numFmtId="164" fontId="2" fillId="0" borderId="1" xfId="0" applyNumberFormat="1" applyFont="1" applyBorder="1" applyAlignment="1">
      <alignment horizontal="right" vertical="top" wrapText="1"/>
    </xf>
    <xf numFmtId="0" fontId="5" fillId="0" borderId="1" xfId="2" applyFont="1" applyBorder="1" applyAlignment="1" applyProtection="1">
      <alignment horizontal="left" vertical="top" wrapText="1"/>
    </xf>
    <xf numFmtId="0" fontId="3" fillId="3" borderId="2" xfId="0" applyFont="1" applyFill="1" applyBorder="1"/>
    <xf numFmtId="164" fontId="2" fillId="0" borderId="2" xfId="0" applyNumberFormat="1" applyFont="1" applyBorder="1" applyAlignment="1">
      <alignment horizontal="right" vertical="top" wrapText="1"/>
    </xf>
    <xf numFmtId="0" fontId="2" fillId="4" borderId="0" xfId="0" applyFont="1" applyFill="1" applyBorder="1"/>
    <xf numFmtId="0" fontId="10" fillId="3" borderId="2" xfId="0" applyFont="1" applyFill="1" applyBorder="1" applyAlignment="1">
      <alignment horizontal="center" vertical="center"/>
    </xf>
    <xf numFmtId="0" fontId="3" fillId="4" borderId="0" xfId="0" applyFont="1" applyFill="1" applyBorder="1"/>
    <xf numFmtId="164" fontId="2" fillId="4" borderId="0" xfId="0" applyNumberFormat="1" applyFont="1" applyFill="1" applyBorder="1" applyAlignment="1">
      <alignment horizontal="center" vertical="top" wrapText="1"/>
    </xf>
    <xf numFmtId="0" fontId="2" fillId="4" borderId="10" xfId="0" applyFont="1" applyFill="1" applyBorder="1"/>
    <xf numFmtId="164" fontId="2" fillId="4" borderId="2" xfId="0" applyNumberFormat="1" applyFont="1" applyFill="1" applyBorder="1" applyAlignment="1">
      <alignment horizontal="right" vertical="top" wrapText="1"/>
    </xf>
    <xf numFmtId="0" fontId="3" fillId="4" borderId="2" xfId="0" applyFont="1" applyFill="1" applyBorder="1"/>
    <xf numFmtId="164" fontId="2" fillId="4" borderId="2" xfId="0" applyNumberFormat="1" applyFont="1" applyFill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left" vertical="top" wrapText="1"/>
    </xf>
    <xf numFmtId="0" fontId="2" fillId="0" borderId="2" xfId="0" applyFont="1" applyBorder="1"/>
    <xf numFmtId="0" fontId="2" fillId="0" borderId="2" xfId="0" applyFont="1" applyBorder="1" applyAlignment="1">
      <alignment vertical="top" wrapText="1"/>
    </xf>
    <xf numFmtId="0" fontId="2" fillId="4" borderId="0" xfId="0" applyFont="1" applyFill="1"/>
    <xf numFmtId="0" fontId="2" fillId="4" borderId="0" xfId="0" applyFont="1" applyFill="1" applyAlignment="1">
      <alignment vertical="center"/>
    </xf>
    <xf numFmtId="0" fontId="2" fillId="4" borderId="2" xfId="0" applyFont="1" applyFill="1" applyBorder="1"/>
    <xf numFmtId="164" fontId="2" fillId="4" borderId="2" xfId="0" applyNumberFormat="1" applyFont="1" applyFill="1" applyBorder="1"/>
    <xf numFmtId="0" fontId="2" fillId="5" borderId="2" xfId="0" applyFont="1" applyFill="1" applyBorder="1"/>
    <xf numFmtId="0" fontId="3" fillId="5" borderId="2" xfId="0" applyFont="1" applyFill="1" applyBorder="1" applyAlignment="1">
      <alignment horizontal="right"/>
    </xf>
    <xf numFmtId="164" fontId="2" fillId="4" borderId="10" xfId="0" applyNumberFormat="1" applyFont="1" applyFill="1" applyBorder="1" applyAlignment="1">
      <alignment horizontal="right" vertical="top" wrapText="1"/>
    </xf>
    <xf numFmtId="0" fontId="3" fillId="4" borderId="0" xfId="0" applyFont="1" applyFill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6" fillId="4" borderId="0" xfId="0" applyFont="1" applyFill="1" applyBorder="1" applyAlignment="1">
      <alignment horizontal="right" vertical="top" wrapText="1"/>
    </xf>
    <xf numFmtId="0" fontId="7" fillId="4" borderId="7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/>
    </xf>
    <xf numFmtId="0" fontId="2" fillId="4" borderId="8" xfId="0" applyFont="1" applyFill="1" applyBorder="1" applyAlignment="1">
      <alignment horizontal="center" vertical="top" wrapText="1"/>
    </xf>
    <xf numFmtId="9" fontId="3" fillId="4" borderId="8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top" wrapText="1"/>
    </xf>
    <xf numFmtId="9" fontId="3" fillId="4" borderId="9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right" vertical="top" wrapText="1"/>
    </xf>
    <xf numFmtId="9" fontId="3" fillId="4" borderId="9" xfId="0" applyNumberFormat="1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right" vertical="top" wrapText="1"/>
    </xf>
    <xf numFmtId="0" fontId="2" fillId="4" borderId="6" xfId="0" applyFont="1" applyFill="1" applyBorder="1" applyAlignment="1">
      <alignment horizontal="center" vertical="top" wrapText="1"/>
    </xf>
    <xf numFmtId="9" fontId="3" fillId="4" borderId="6" xfId="0" applyNumberFormat="1" applyFont="1" applyFill="1" applyBorder="1" applyAlignment="1">
      <alignment horizontal="center" vertical="top" wrapText="1"/>
    </xf>
    <xf numFmtId="9" fontId="2" fillId="4" borderId="2" xfId="0" applyNumberFormat="1" applyFont="1" applyFill="1" applyBorder="1"/>
    <xf numFmtId="164" fontId="2" fillId="4" borderId="0" xfId="0" applyNumberFormat="1" applyFont="1" applyFill="1" applyBorder="1"/>
    <xf numFmtId="1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6" fontId="2" fillId="3" borderId="2" xfId="0" applyNumberFormat="1" applyFont="1" applyFill="1" applyBorder="1" applyAlignment="1">
      <alignment vertical="center"/>
    </xf>
    <xf numFmtId="164" fontId="10" fillId="3" borderId="2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top" wrapText="1"/>
    </xf>
    <xf numFmtId="0" fontId="2" fillId="4" borderId="2" xfId="0" applyFont="1" applyFill="1" applyBorder="1" applyAlignment="1">
      <alignment horizontal="right" vertical="top" wrapText="1"/>
    </xf>
    <xf numFmtId="0" fontId="5" fillId="4" borderId="2" xfId="2" applyFont="1" applyFill="1" applyBorder="1" applyAlignment="1" applyProtection="1">
      <alignment vertical="top" wrapText="1"/>
    </xf>
    <xf numFmtId="0" fontId="3" fillId="5" borderId="2" xfId="0" applyFont="1" applyFill="1" applyBorder="1" applyAlignment="1">
      <alignment vertical="top" wrapText="1"/>
    </xf>
    <xf numFmtId="0" fontId="3" fillId="5" borderId="2" xfId="0" applyFont="1" applyFill="1" applyBorder="1" applyAlignment="1">
      <alignment horizontal="right" vertical="top" wrapText="1"/>
    </xf>
    <xf numFmtId="0" fontId="2" fillId="4" borderId="2" xfId="0" applyFont="1" applyFill="1" applyBorder="1" applyAlignment="1">
      <alignment vertical="top" wrapText="1"/>
    </xf>
    <xf numFmtId="0" fontId="3" fillId="0" borderId="5" xfId="0" applyFont="1" applyBorder="1" applyAlignment="1">
      <alignment horizontal="right" vertical="center" wrapText="1"/>
    </xf>
    <xf numFmtId="0" fontId="2" fillId="4" borderId="1" xfId="0" applyFont="1" applyFill="1" applyBorder="1" applyAlignment="1">
      <alignment vertical="top" wrapText="1"/>
    </xf>
    <xf numFmtId="164" fontId="2" fillId="4" borderId="1" xfId="0" applyNumberFormat="1" applyFont="1" applyFill="1" applyBorder="1" applyAlignment="1">
      <alignment horizontal="right" vertical="top" wrapText="1"/>
    </xf>
    <xf numFmtId="164" fontId="2" fillId="4" borderId="3" xfId="0" applyNumberFormat="1" applyFont="1" applyFill="1" applyBorder="1" applyAlignment="1">
      <alignment horizontal="right" vertical="top" wrapText="1"/>
    </xf>
    <xf numFmtId="164" fontId="2" fillId="4" borderId="5" xfId="0" applyNumberFormat="1" applyFont="1" applyFill="1" applyBorder="1" applyAlignment="1">
      <alignment horizontal="right" vertical="top" wrapText="1"/>
    </xf>
    <xf numFmtId="0" fontId="5" fillId="4" borderId="1" xfId="2" applyFont="1" applyFill="1" applyBorder="1" applyAlignment="1" applyProtection="1">
      <alignment vertical="top" wrapText="1"/>
    </xf>
    <xf numFmtId="164" fontId="5" fillId="4" borderId="2" xfId="0" applyNumberFormat="1" applyFont="1" applyFill="1" applyBorder="1"/>
    <xf numFmtId="166" fontId="12" fillId="4" borderId="0" xfId="0" applyNumberFormat="1" applyFont="1" applyFill="1" applyAlignment="1">
      <alignment horizontal="right"/>
    </xf>
    <xf numFmtId="0" fontId="12" fillId="4" borderId="0" xfId="0" applyFont="1" applyFill="1" applyAlignment="1">
      <alignment horizontal="left"/>
    </xf>
    <xf numFmtId="0" fontId="13" fillId="4" borderId="0" xfId="0" applyFont="1" applyFill="1" applyAlignment="1">
      <alignment horizontal="left"/>
    </xf>
    <xf numFmtId="166" fontId="13" fillId="4" borderId="0" xfId="0" applyNumberFormat="1" applyFont="1" applyFill="1" applyAlignment="1">
      <alignment horizontal="left"/>
    </xf>
    <xf numFmtId="0" fontId="13" fillId="4" borderId="0" xfId="0" applyFont="1" applyFill="1"/>
    <xf numFmtId="0" fontId="13" fillId="4" borderId="0" xfId="0" applyFont="1" applyFill="1" applyAlignment="1">
      <alignment horizontal="center"/>
    </xf>
    <xf numFmtId="0" fontId="12" fillId="4" borderId="0" xfId="0" applyFont="1" applyFill="1"/>
    <xf numFmtId="16" fontId="12" fillId="4" borderId="0" xfId="0" applyNumberFormat="1" applyFont="1" applyFill="1"/>
    <xf numFmtId="0" fontId="12" fillId="4" borderId="0" xfId="0" applyFont="1" applyFill="1" applyAlignment="1">
      <alignment horizontal="center"/>
    </xf>
    <xf numFmtId="166" fontId="12" fillId="4" borderId="0" xfId="0" applyNumberFormat="1" applyFont="1" applyFill="1" applyAlignment="1">
      <alignment horizontal="center"/>
    </xf>
    <xf numFmtId="0" fontId="14" fillId="4" borderId="0" xfId="0" applyFont="1" applyFill="1"/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164" fontId="10" fillId="3" borderId="3" xfId="0" applyNumberFormat="1" applyFont="1" applyFill="1" applyBorder="1" applyAlignment="1">
      <alignment horizontal="left" vertical="center"/>
    </xf>
    <xf numFmtId="164" fontId="10" fillId="3" borderId="4" xfId="0" applyNumberFormat="1" applyFont="1" applyFill="1" applyBorder="1" applyAlignment="1">
      <alignment horizontal="left" vertical="center"/>
    </xf>
    <xf numFmtId="164" fontId="10" fillId="3" borderId="5" xfId="0" applyNumberFormat="1" applyFont="1" applyFill="1" applyBorder="1" applyAlignment="1">
      <alignment horizontal="left" vertical="center"/>
    </xf>
    <xf numFmtId="0" fontId="3" fillId="3" borderId="3" xfId="0" applyFont="1" applyFill="1" applyBorder="1"/>
    <xf numFmtId="0" fontId="3" fillId="3" borderId="5" xfId="0" applyFont="1" applyFill="1" applyBorder="1"/>
    <xf numFmtId="0" fontId="3" fillId="3" borderId="3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71" fontId="13" fillId="4" borderId="0" xfId="0" applyNumberFormat="1" applyFont="1" applyFill="1" applyAlignment="1">
      <alignment horizontal="left"/>
    </xf>
    <xf numFmtId="171" fontId="12" fillId="4" borderId="0" xfId="0" applyNumberFormat="1" applyFont="1" applyFill="1" applyAlignment="1">
      <alignment horizontal="right"/>
    </xf>
    <xf numFmtId="16" fontId="12" fillId="4" borderId="0" xfId="0" applyNumberFormat="1" applyFont="1" applyFill="1" applyAlignment="1">
      <alignment horizontal="right"/>
    </xf>
  </cellXfs>
  <cellStyles count="6">
    <cellStyle name="Euro" xfId="1"/>
    <cellStyle name="Hyperlink" xfId="2" builtinId="8"/>
    <cellStyle name="Normal" xfId="0" builtinId="0"/>
    <cellStyle name="Standaard 2" xfId="3"/>
    <cellStyle name="Standaard 3" xfId="4"/>
    <cellStyle name="Standaard 4" xfId="5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2"/>
  <sheetViews>
    <sheetView tabSelected="1" workbookViewId="0">
      <selection sqref="A1:Q1"/>
    </sheetView>
  </sheetViews>
  <sheetFormatPr defaultRowHeight="11.25" x14ac:dyDescent="0.2"/>
  <cols>
    <col min="1" max="1" width="17.140625" style="20" customWidth="1"/>
    <col min="2" max="17" width="10" style="20" customWidth="1"/>
    <col min="18" max="18" width="9.140625" style="20"/>
    <col min="19" max="19" width="9.5703125" style="20" bestFit="1" customWidth="1"/>
    <col min="20" max="16384" width="9.140625" style="20"/>
  </cols>
  <sheetData>
    <row r="1" spans="1:17" s="21" customFormat="1" ht="13.5" thickBot="1" x14ac:dyDescent="0.3">
      <c r="A1" s="76" t="s">
        <v>137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8"/>
    </row>
    <row r="2" spans="1:17" s="21" customFormat="1" ht="12" thickBot="1" x14ac:dyDescent="0.3">
      <c r="A2" s="27" t="s">
        <v>103</v>
      </c>
      <c r="B2" s="79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/>
      <c r="Q2" s="29" t="s">
        <v>19</v>
      </c>
    </row>
    <row r="3" spans="1:17" ht="12" thickBot="1" x14ac:dyDescent="0.25">
      <c r="A3" s="2" t="s">
        <v>1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25" t="s">
        <v>19</v>
      </c>
    </row>
    <row r="4" spans="1:17" ht="12" thickBot="1" x14ac:dyDescent="0.25">
      <c r="A4" s="4" t="s">
        <v>22</v>
      </c>
      <c r="B4" s="60">
        <v>9</v>
      </c>
      <c r="C4" s="60">
        <v>6.5</v>
      </c>
      <c r="D4" s="60">
        <v>5</v>
      </c>
      <c r="E4" s="60">
        <v>4</v>
      </c>
      <c r="F4" s="60">
        <v>3</v>
      </c>
      <c r="G4" s="60">
        <v>2.5</v>
      </c>
      <c r="H4" s="60">
        <v>2</v>
      </c>
      <c r="I4" s="60">
        <v>1.6</v>
      </c>
      <c r="J4" s="60">
        <v>1.2</v>
      </c>
      <c r="K4" s="60">
        <v>0.9</v>
      </c>
      <c r="L4" s="60">
        <v>0.6</v>
      </c>
      <c r="M4" s="60">
        <v>0.4</v>
      </c>
      <c r="N4" s="60">
        <v>0.35</v>
      </c>
      <c r="O4" s="60">
        <v>0.3</v>
      </c>
      <c r="P4" s="60">
        <v>0.25</v>
      </c>
      <c r="Q4" s="23">
        <f>SUM(B4:P4)</f>
        <v>37.6</v>
      </c>
    </row>
    <row r="5" spans="1:17" ht="12" thickBot="1" x14ac:dyDescent="0.25">
      <c r="A5" s="63" t="s">
        <v>104</v>
      </c>
      <c r="B5" s="60">
        <v>7.5</v>
      </c>
      <c r="C5" s="60">
        <v>5.5</v>
      </c>
      <c r="D5" s="60">
        <v>4.25</v>
      </c>
      <c r="E5" s="60">
        <v>3.25</v>
      </c>
      <c r="F5" s="60">
        <v>2.5</v>
      </c>
      <c r="G5" s="60">
        <v>2</v>
      </c>
      <c r="H5" s="60">
        <v>1.5</v>
      </c>
      <c r="I5" s="60">
        <v>1.1000000000000001</v>
      </c>
      <c r="J5" s="60">
        <v>0.8</v>
      </c>
      <c r="K5" s="60">
        <v>0.6</v>
      </c>
      <c r="L5" s="60">
        <v>0.5</v>
      </c>
      <c r="M5" s="60">
        <v>0.4</v>
      </c>
      <c r="N5" s="60">
        <v>0.3</v>
      </c>
      <c r="O5" s="60">
        <v>0.25</v>
      </c>
      <c r="P5" s="60">
        <v>0.2</v>
      </c>
      <c r="Q5" s="64">
        <f t="shared" ref="Q5:Q27" si="0">SUM(B5:P5)</f>
        <v>30.650000000000002</v>
      </c>
    </row>
    <row r="6" spans="1:17" ht="12" thickBot="1" x14ac:dyDescent="0.25">
      <c r="A6" s="1" t="s">
        <v>77</v>
      </c>
      <c r="B6" s="60">
        <v>3</v>
      </c>
      <c r="C6" s="60">
        <v>2.2000000000000002</v>
      </c>
      <c r="D6" s="60">
        <v>1.7</v>
      </c>
      <c r="E6" s="60">
        <v>1.3</v>
      </c>
      <c r="F6" s="60">
        <v>1</v>
      </c>
      <c r="G6" s="60">
        <v>0.8</v>
      </c>
      <c r="H6" s="60">
        <v>0.6</v>
      </c>
      <c r="I6" s="60">
        <v>0.5</v>
      </c>
      <c r="J6" s="60">
        <v>0.4</v>
      </c>
      <c r="K6" s="60">
        <v>0.3</v>
      </c>
      <c r="L6" s="60"/>
      <c r="M6" s="60"/>
      <c r="N6" s="60"/>
      <c r="O6" s="60"/>
      <c r="P6" s="60"/>
      <c r="Q6" s="23">
        <f t="shared" si="0"/>
        <v>11.800000000000002</v>
      </c>
    </row>
    <row r="7" spans="1:17" ht="12" thickBot="1" x14ac:dyDescent="0.25">
      <c r="A7" s="1" t="s">
        <v>3</v>
      </c>
      <c r="B7" s="60">
        <v>2</v>
      </c>
      <c r="C7" s="60">
        <v>1.5</v>
      </c>
      <c r="D7" s="60">
        <v>1.2</v>
      </c>
      <c r="E7" s="60">
        <v>0.9</v>
      </c>
      <c r="F7" s="60">
        <v>0.7</v>
      </c>
      <c r="G7" s="60">
        <v>0.5</v>
      </c>
      <c r="H7" s="60">
        <v>0.3</v>
      </c>
      <c r="I7" s="60">
        <v>0.2</v>
      </c>
      <c r="J7" s="60">
        <v>0.15</v>
      </c>
      <c r="K7" s="60">
        <v>0.1</v>
      </c>
      <c r="L7" s="60"/>
      <c r="M7" s="60"/>
      <c r="N7" s="60"/>
      <c r="O7" s="60"/>
      <c r="P7" s="60"/>
      <c r="Q7" s="23">
        <f t="shared" si="0"/>
        <v>7.5500000000000007</v>
      </c>
    </row>
    <row r="8" spans="1:17" ht="12" thickBot="1" x14ac:dyDescent="0.25">
      <c r="A8" s="1" t="s">
        <v>4</v>
      </c>
      <c r="B8" s="5">
        <v>0.9</v>
      </c>
      <c r="C8" s="5">
        <v>0.6</v>
      </c>
      <c r="D8" s="5">
        <v>0.4</v>
      </c>
      <c r="E8" s="5">
        <v>0.25</v>
      </c>
      <c r="F8" s="5">
        <v>0.1</v>
      </c>
      <c r="G8" s="5"/>
      <c r="H8" s="5"/>
      <c r="I8" s="5"/>
      <c r="J8" s="5"/>
      <c r="K8" s="5"/>
      <c r="L8" s="5"/>
      <c r="M8" s="5"/>
      <c r="N8" s="5"/>
      <c r="O8" s="5"/>
      <c r="P8" s="5"/>
      <c r="Q8" s="23">
        <f t="shared" si="0"/>
        <v>2.25</v>
      </c>
    </row>
    <row r="9" spans="1:17" ht="12" thickBot="1" x14ac:dyDescent="0.25">
      <c r="A9" s="2" t="s">
        <v>5</v>
      </c>
      <c r="B9" s="3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  <c r="N9" s="3">
        <v>13</v>
      </c>
      <c r="O9" s="3">
        <v>14</v>
      </c>
      <c r="P9" s="3">
        <v>15</v>
      </c>
      <c r="Q9" s="25" t="s">
        <v>19</v>
      </c>
    </row>
    <row r="10" spans="1:17" ht="12" thickBot="1" x14ac:dyDescent="0.25">
      <c r="A10" s="1" t="s">
        <v>6</v>
      </c>
      <c r="B10" s="60">
        <v>3</v>
      </c>
      <c r="C10" s="60">
        <v>2.2000000000000002</v>
      </c>
      <c r="D10" s="60">
        <v>1.5</v>
      </c>
      <c r="E10" s="60">
        <v>1</v>
      </c>
      <c r="F10" s="60">
        <v>0.8</v>
      </c>
      <c r="G10" s="60">
        <v>0.6</v>
      </c>
      <c r="H10" s="60">
        <v>0.5</v>
      </c>
      <c r="I10" s="60">
        <v>0.4</v>
      </c>
      <c r="J10" s="60">
        <v>0.3</v>
      </c>
      <c r="K10" s="60">
        <v>0.2</v>
      </c>
      <c r="L10" s="5"/>
      <c r="M10" s="5"/>
      <c r="N10" s="5"/>
      <c r="O10" s="5"/>
      <c r="P10" s="5"/>
      <c r="Q10" s="23">
        <f t="shared" si="0"/>
        <v>10.5</v>
      </c>
    </row>
    <row r="11" spans="1:17" ht="12" thickBot="1" x14ac:dyDescent="0.25">
      <c r="A11" s="1" t="s">
        <v>7</v>
      </c>
      <c r="B11" s="60">
        <v>2</v>
      </c>
      <c r="C11" s="60">
        <v>1.5</v>
      </c>
      <c r="D11" s="60">
        <v>1</v>
      </c>
      <c r="E11" s="60">
        <v>0.7</v>
      </c>
      <c r="F11" s="60">
        <v>0.5</v>
      </c>
      <c r="G11" s="60">
        <v>0.4</v>
      </c>
      <c r="H11" s="60">
        <v>0.3</v>
      </c>
      <c r="I11" s="60">
        <v>0.2</v>
      </c>
      <c r="J11" s="60">
        <v>0.1</v>
      </c>
      <c r="K11" s="60">
        <v>0.05</v>
      </c>
      <c r="L11" s="5"/>
      <c r="M11" s="5"/>
      <c r="N11" s="5"/>
      <c r="O11" s="5"/>
      <c r="P11" s="5"/>
      <c r="Q11" s="23">
        <f t="shared" si="0"/>
        <v>6.75</v>
      </c>
    </row>
    <row r="12" spans="1:17" ht="12" thickBot="1" x14ac:dyDescent="0.25">
      <c r="A12" s="1" t="s">
        <v>8</v>
      </c>
      <c r="B12" s="60">
        <v>0.8</v>
      </c>
      <c r="C12" s="60">
        <v>0.5</v>
      </c>
      <c r="D12" s="60">
        <v>0.3</v>
      </c>
      <c r="E12" s="60">
        <v>0.2</v>
      </c>
      <c r="F12" s="60">
        <v>0.1</v>
      </c>
      <c r="G12" s="60"/>
      <c r="H12" s="60"/>
      <c r="I12" s="60"/>
      <c r="J12" s="60"/>
      <c r="K12" s="60"/>
      <c r="L12" s="5"/>
      <c r="M12" s="5"/>
      <c r="N12" s="5"/>
      <c r="O12" s="5"/>
      <c r="P12" s="5"/>
      <c r="Q12" s="23">
        <f t="shared" si="0"/>
        <v>1.9000000000000001</v>
      </c>
    </row>
    <row r="13" spans="1:17" ht="12" thickBot="1" x14ac:dyDescent="0.25">
      <c r="A13" s="59" t="s">
        <v>97</v>
      </c>
      <c r="B13" s="60">
        <v>4</v>
      </c>
      <c r="C13" s="60">
        <v>3</v>
      </c>
      <c r="D13" s="60">
        <v>2.5</v>
      </c>
      <c r="E13" s="60">
        <v>2</v>
      </c>
      <c r="F13" s="60">
        <v>1.5</v>
      </c>
      <c r="G13" s="60">
        <v>1.2</v>
      </c>
      <c r="H13" s="60">
        <v>1</v>
      </c>
      <c r="I13" s="60">
        <v>0.8</v>
      </c>
      <c r="J13" s="60">
        <v>0.6</v>
      </c>
      <c r="K13" s="60">
        <v>0.5</v>
      </c>
      <c r="L13" s="60">
        <v>0.4</v>
      </c>
      <c r="M13" s="60">
        <v>0.3</v>
      </c>
      <c r="N13" s="60">
        <v>0.2</v>
      </c>
      <c r="O13" s="60">
        <v>0.1</v>
      </c>
      <c r="P13" s="60">
        <v>0.05</v>
      </c>
      <c r="Q13" s="23">
        <f t="shared" si="0"/>
        <v>18.150000000000002</v>
      </c>
    </row>
    <row r="14" spans="1:17" ht="12" thickBot="1" x14ac:dyDescent="0.25">
      <c r="A14" s="59" t="s">
        <v>98</v>
      </c>
      <c r="B14" s="60">
        <v>2.5</v>
      </c>
      <c r="C14" s="60">
        <v>2</v>
      </c>
      <c r="D14" s="60">
        <v>1.6</v>
      </c>
      <c r="E14" s="60">
        <v>1.2</v>
      </c>
      <c r="F14" s="60">
        <v>0.9</v>
      </c>
      <c r="G14" s="60">
        <v>0.7</v>
      </c>
      <c r="H14" s="60">
        <v>0.5</v>
      </c>
      <c r="I14" s="60">
        <v>0.3</v>
      </c>
      <c r="J14" s="60">
        <v>0.2</v>
      </c>
      <c r="K14" s="60">
        <v>0.1</v>
      </c>
      <c r="L14" s="60"/>
      <c r="M14" s="60"/>
      <c r="N14" s="60"/>
      <c r="O14" s="60"/>
      <c r="P14" s="60"/>
      <c r="Q14" s="23">
        <f t="shared" si="0"/>
        <v>9.9999999999999982</v>
      </c>
    </row>
    <row r="15" spans="1:17" ht="12" thickBot="1" x14ac:dyDescent="0.25">
      <c r="A15" s="59" t="s">
        <v>76</v>
      </c>
      <c r="B15" s="60">
        <v>2.2000000000000002</v>
      </c>
      <c r="C15" s="60">
        <v>1.6</v>
      </c>
      <c r="D15" s="60">
        <v>1.2</v>
      </c>
      <c r="E15" s="60">
        <v>0.9</v>
      </c>
      <c r="F15" s="60">
        <v>0.7</v>
      </c>
      <c r="G15" s="60">
        <v>0.5</v>
      </c>
      <c r="H15" s="60">
        <v>0.4</v>
      </c>
      <c r="I15" s="60">
        <v>0.3</v>
      </c>
      <c r="J15" s="60">
        <v>0.2</v>
      </c>
      <c r="K15" s="60">
        <v>0.1</v>
      </c>
      <c r="L15" s="60"/>
      <c r="M15" s="61"/>
      <c r="N15" s="14"/>
      <c r="O15" s="62"/>
      <c r="P15" s="62"/>
      <c r="Q15" s="23">
        <f t="shared" si="0"/>
        <v>8.1</v>
      </c>
    </row>
    <row r="16" spans="1:17" ht="12" thickBot="1" x14ac:dyDescent="0.25">
      <c r="A16" s="59" t="s">
        <v>75</v>
      </c>
      <c r="B16" s="60">
        <v>1.5</v>
      </c>
      <c r="C16" s="60">
        <v>1</v>
      </c>
      <c r="D16" s="60">
        <v>0.7</v>
      </c>
      <c r="E16" s="60">
        <v>0.5</v>
      </c>
      <c r="F16" s="60">
        <v>0.3</v>
      </c>
      <c r="G16" s="60"/>
      <c r="H16" s="60"/>
      <c r="I16" s="60"/>
      <c r="J16" s="60"/>
      <c r="K16" s="60"/>
      <c r="L16" s="14"/>
      <c r="M16" s="61"/>
      <c r="N16" s="14"/>
      <c r="O16" s="62"/>
      <c r="P16" s="62"/>
      <c r="Q16" s="23">
        <f t="shared" si="0"/>
        <v>4</v>
      </c>
    </row>
    <row r="17" spans="1:27" ht="12" thickBot="1" x14ac:dyDescent="0.25">
      <c r="A17" s="2" t="s">
        <v>9</v>
      </c>
      <c r="B17" s="3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>
        <v>7</v>
      </c>
      <c r="I17" s="3">
        <v>8</v>
      </c>
      <c r="J17" s="3">
        <v>9</v>
      </c>
      <c r="K17" s="3">
        <v>10</v>
      </c>
      <c r="L17" s="3">
        <v>11</v>
      </c>
      <c r="M17" s="3">
        <v>12</v>
      </c>
      <c r="N17" s="3">
        <v>13</v>
      </c>
      <c r="O17" s="3">
        <v>14</v>
      </c>
      <c r="P17" s="3">
        <v>15</v>
      </c>
      <c r="Q17" s="25" t="s">
        <v>19</v>
      </c>
      <c r="R17" s="9"/>
    </row>
    <row r="18" spans="1:27" ht="12" thickBot="1" x14ac:dyDescent="0.25">
      <c r="A18" s="4" t="s">
        <v>22</v>
      </c>
      <c r="B18" s="8">
        <v>1</v>
      </c>
      <c r="C18" s="8">
        <v>0.8</v>
      </c>
      <c r="D18" s="8">
        <v>0.6</v>
      </c>
      <c r="E18" s="8">
        <v>0.5</v>
      </c>
      <c r="F18" s="8">
        <v>0.4</v>
      </c>
      <c r="G18" s="8">
        <v>0.3</v>
      </c>
      <c r="H18" s="8">
        <v>0.25</v>
      </c>
      <c r="I18" s="8">
        <v>0.2</v>
      </c>
      <c r="J18" s="8">
        <v>0.15</v>
      </c>
      <c r="K18" s="8">
        <v>0.1</v>
      </c>
      <c r="L18" s="14"/>
      <c r="M18" s="15"/>
      <c r="N18" s="15"/>
      <c r="O18" s="15"/>
      <c r="P18" s="15"/>
      <c r="Q18" s="23">
        <f t="shared" si="0"/>
        <v>4.3</v>
      </c>
      <c r="R18" s="11"/>
    </row>
    <row r="19" spans="1:27" ht="12" thickBot="1" x14ac:dyDescent="0.25">
      <c r="A19" s="6" t="s">
        <v>104</v>
      </c>
      <c r="B19" s="14">
        <v>0.9</v>
      </c>
      <c r="C19" s="14">
        <v>0.7</v>
      </c>
      <c r="D19" s="14">
        <v>0.55000000000000004</v>
      </c>
      <c r="E19" s="14">
        <v>0.45</v>
      </c>
      <c r="F19" s="14">
        <v>0.35</v>
      </c>
      <c r="G19" s="14">
        <v>0.25</v>
      </c>
      <c r="H19" s="14">
        <v>0.2</v>
      </c>
      <c r="I19" s="14">
        <v>0.15</v>
      </c>
      <c r="J19" s="14">
        <v>0.1</v>
      </c>
      <c r="K19" s="14">
        <v>0.05</v>
      </c>
      <c r="L19" s="14"/>
      <c r="M19" s="16"/>
      <c r="N19" s="16"/>
      <c r="O19" s="16"/>
      <c r="P19" s="16"/>
      <c r="Q19" s="23">
        <f t="shared" si="0"/>
        <v>3.7000000000000006</v>
      </c>
      <c r="R19" s="12"/>
    </row>
    <row r="20" spans="1:27" ht="12" thickBot="1" x14ac:dyDescent="0.25">
      <c r="A20" s="6" t="s">
        <v>77</v>
      </c>
      <c r="B20" s="8">
        <v>0.6</v>
      </c>
      <c r="C20" s="8">
        <v>0.5</v>
      </c>
      <c r="D20" s="8">
        <v>0.4</v>
      </c>
      <c r="E20" s="8">
        <v>0.3</v>
      </c>
      <c r="F20" s="8">
        <v>0.2</v>
      </c>
      <c r="G20" s="8">
        <v>0.1</v>
      </c>
      <c r="H20" s="8"/>
      <c r="I20" s="8"/>
      <c r="J20" s="8"/>
      <c r="K20" s="8"/>
      <c r="L20" s="8"/>
      <c r="M20" s="17"/>
      <c r="N20" s="17"/>
      <c r="O20" s="17"/>
      <c r="P20" s="17"/>
      <c r="Q20" s="23">
        <f t="shared" si="0"/>
        <v>2.1</v>
      </c>
      <c r="R20" s="12"/>
    </row>
    <row r="21" spans="1:27" ht="12" thickBot="1" x14ac:dyDescent="0.25">
      <c r="A21" s="6" t="s">
        <v>3</v>
      </c>
      <c r="B21" s="8">
        <v>0.5</v>
      </c>
      <c r="C21" s="8">
        <v>0.4</v>
      </c>
      <c r="D21" s="8">
        <v>0.3</v>
      </c>
      <c r="E21" s="8">
        <v>0.2</v>
      </c>
      <c r="F21" s="8">
        <v>0.1</v>
      </c>
      <c r="G21" s="8"/>
      <c r="H21" s="8"/>
      <c r="I21" s="8"/>
      <c r="J21" s="18"/>
      <c r="K21" s="18"/>
      <c r="L21" s="18"/>
      <c r="M21" s="18"/>
      <c r="N21" s="18"/>
      <c r="O21" s="18"/>
      <c r="P21" s="18"/>
      <c r="Q21" s="23">
        <f t="shared" si="0"/>
        <v>1.5</v>
      </c>
    </row>
    <row r="22" spans="1:27" ht="12" thickBot="1" x14ac:dyDescent="0.25">
      <c r="A22" s="1" t="s">
        <v>4</v>
      </c>
      <c r="B22" s="8">
        <v>0.3</v>
      </c>
      <c r="C22" s="8">
        <v>0.2</v>
      </c>
      <c r="D22" s="8">
        <v>0.1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23">
        <f t="shared" si="0"/>
        <v>0.6</v>
      </c>
    </row>
    <row r="23" spans="1:27" ht="12" thickBot="1" x14ac:dyDescent="0.25">
      <c r="A23" s="83" t="s">
        <v>70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5"/>
      <c r="Q23" s="25" t="s">
        <v>19</v>
      </c>
    </row>
    <row r="24" spans="1:27" ht="12" thickBot="1" x14ac:dyDescent="0.25">
      <c r="A24" s="19" t="s">
        <v>101</v>
      </c>
      <c r="B24" s="8">
        <v>1.5</v>
      </c>
      <c r="C24" s="8"/>
      <c r="D24" s="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23">
        <f t="shared" si="0"/>
        <v>1.5</v>
      </c>
    </row>
    <row r="25" spans="1:27" ht="12" thickBot="1" x14ac:dyDescent="0.25">
      <c r="A25" s="19" t="s">
        <v>102</v>
      </c>
      <c r="B25" s="8">
        <v>1.5</v>
      </c>
      <c r="C25" s="8"/>
      <c r="D25" s="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3">
        <f t="shared" si="0"/>
        <v>1.5</v>
      </c>
    </row>
    <row r="26" spans="1:27" ht="12" thickBot="1" x14ac:dyDescent="0.25">
      <c r="A26" s="19" t="s">
        <v>99</v>
      </c>
      <c r="B26" s="8">
        <v>1</v>
      </c>
      <c r="C26" s="8"/>
      <c r="D26" s="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23">
        <f t="shared" si="0"/>
        <v>1</v>
      </c>
    </row>
    <row r="27" spans="1:27" ht="12" thickBot="1" x14ac:dyDescent="0.25">
      <c r="A27" s="19" t="s">
        <v>100</v>
      </c>
      <c r="B27" s="8">
        <v>1</v>
      </c>
      <c r="C27" s="8"/>
      <c r="D27" s="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23">
        <f t="shared" si="0"/>
        <v>1</v>
      </c>
    </row>
    <row r="28" spans="1:27" ht="12" thickBot="1" x14ac:dyDescent="0.25">
      <c r="A28" s="52"/>
      <c r="B28" s="26"/>
      <c r="C28" s="26"/>
      <c r="D28" s="26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27" ht="13.5" customHeight="1" thickBot="1" x14ac:dyDescent="0.25">
      <c r="A29" s="76" t="s">
        <v>138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8"/>
    </row>
    <row r="30" spans="1:27" ht="12" thickBot="1" x14ac:dyDescent="0.25">
      <c r="A30" s="28" t="s">
        <v>103</v>
      </c>
      <c r="B30" s="79" t="s">
        <v>0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1"/>
      <c r="AA30" s="58" t="s">
        <v>19</v>
      </c>
    </row>
    <row r="31" spans="1:27" ht="12" thickBot="1" x14ac:dyDescent="0.25">
      <c r="A31" s="55" t="s">
        <v>1</v>
      </c>
      <c r="B31" s="56">
        <v>1</v>
      </c>
      <c r="C31" s="56">
        <v>2</v>
      </c>
      <c r="D31" s="56">
        <v>3</v>
      </c>
      <c r="E31" s="56">
        <v>4</v>
      </c>
      <c r="F31" s="56">
        <v>5</v>
      </c>
      <c r="G31" s="56">
        <v>6</v>
      </c>
      <c r="H31" s="56">
        <v>7</v>
      </c>
      <c r="I31" s="56">
        <v>8</v>
      </c>
      <c r="J31" s="56">
        <v>9</v>
      </c>
      <c r="K31" s="56">
        <v>10</v>
      </c>
      <c r="L31" s="56">
        <v>11</v>
      </c>
      <c r="M31" s="56">
        <v>12</v>
      </c>
      <c r="N31" s="56">
        <v>13</v>
      </c>
      <c r="O31" s="56">
        <v>14</v>
      </c>
      <c r="P31" s="56">
        <v>15</v>
      </c>
      <c r="Q31" s="24">
        <v>16</v>
      </c>
      <c r="R31" s="24">
        <v>17</v>
      </c>
      <c r="S31" s="24">
        <v>18</v>
      </c>
      <c r="T31" s="24">
        <v>19</v>
      </c>
      <c r="U31" s="24">
        <v>20</v>
      </c>
      <c r="V31" s="24">
        <v>21</v>
      </c>
      <c r="W31" s="24">
        <v>22</v>
      </c>
      <c r="X31" s="24">
        <v>23</v>
      </c>
      <c r="Y31" s="24">
        <v>24</v>
      </c>
      <c r="Z31" s="24">
        <v>25</v>
      </c>
      <c r="AA31" s="25" t="s">
        <v>19</v>
      </c>
    </row>
    <row r="32" spans="1:27" ht="12" thickBot="1" x14ac:dyDescent="0.25">
      <c r="A32" s="54" t="s">
        <v>2</v>
      </c>
      <c r="B32" s="53">
        <v>0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22">
        <v>200</v>
      </c>
      <c r="R32" s="22">
        <v>180</v>
      </c>
      <c r="S32" s="22">
        <v>160</v>
      </c>
      <c r="T32" s="22">
        <v>140</v>
      </c>
      <c r="U32" s="22">
        <v>120</v>
      </c>
      <c r="V32" s="22">
        <v>100</v>
      </c>
      <c r="W32" s="22">
        <v>80</v>
      </c>
      <c r="X32" s="22">
        <v>60</v>
      </c>
      <c r="Y32" s="22">
        <v>40</v>
      </c>
      <c r="Z32" s="22">
        <v>20</v>
      </c>
      <c r="AA32" s="22">
        <f>SUM(B32:Z32)</f>
        <v>1100</v>
      </c>
    </row>
    <row r="33" spans="1:27" ht="12" thickBot="1" x14ac:dyDescent="0.25">
      <c r="A33" s="54" t="s">
        <v>104</v>
      </c>
      <c r="B33" s="53">
        <v>0</v>
      </c>
      <c r="C33" s="53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22">
        <v>160</v>
      </c>
      <c r="R33" s="22">
        <v>140</v>
      </c>
      <c r="S33" s="22">
        <v>120</v>
      </c>
      <c r="T33" s="22">
        <v>100</v>
      </c>
      <c r="U33" s="22">
        <v>80</v>
      </c>
      <c r="V33" s="22">
        <v>60</v>
      </c>
      <c r="W33" s="22">
        <v>50</v>
      </c>
      <c r="X33" s="22">
        <v>40</v>
      </c>
      <c r="Y33" s="22">
        <v>30</v>
      </c>
      <c r="Z33" s="22">
        <v>20</v>
      </c>
      <c r="AA33" s="22">
        <f t="shared" ref="AA33:AA50" si="1">SUM(B33:Z33)</f>
        <v>800</v>
      </c>
    </row>
    <row r="34" spans="1:27" ht="12" thickBot="1" x14ac:dyDescent="0.25">
      <c r="A34" s="54" t="s">
        <v>77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100</v>
      </c>
      <c r="M34" s="53">
        <v>90</v>
      </c>
      <c r="N34" s="53">
        <v>80</v>
      </c>
      <c r="O34" s="53">
        <v>70</v>
      </c>
      <c r="P34" s="53">
        <v>60</v>
      </c>
      <c r="Q34" s="22">
        <v>50</v>
      </c>
      <c r="R34" s="22">
        <v>40</v>
      </c>
      <c r="S34" s="22">
        <v>30</v>
      </c>
      <c r="T34" s="22">
        <v>20</v>
      </c>
      <c r="U34" s="22">
        <v>10</v>
      </c>
      <c r="V34" s="22"/>
      <c r="W34" s="22"/>
      <c r="X34" s="22"/>
      <c r="Y34" s="22"/>
      <c r="Z34" s="22"/>
      <c r="AA34" s="22">
        <f t="shared" si="1"/>
        <v>550</v>
      </c>
    </row>
    <row r="35" spans="1:27" ht="12" thickBot="1" x14ac:dyDescent="0.25">
      <c r="A35" s="57" t="s">
        <v>3</v>
      </c>
      <c r="B35" s="53">
        <v>0</v>
      </c>
      <c r="C35" s="53">
        <v>0</v>
      </c>
      <c r="D35" s="53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80</v>
      </c>
      <c r="M35" s="53">
        <v>70</v>
      </c>
      <c r="N35" s="53">
        <v>60</v>
      </c>
      <c r="O35" s="53">
        <v>50</v>
      </c>
      <c r="P35" s="53">
        <v>40</v>
      </c>
      <c r="Q35" s="22">
        <v>30</v>
      </c>
      <c r="R35" s="22">
        <v>25</v>
      </c>
      <c r="S35" s="22">
        <v>20</v>
      </c>
      <c r="T35" s="22">
        <v>15</v>
      </c>
      <c r="U35" s="22">
        <v>10</v>
      </c>
      <c r="V35" s="22"/>
      <c r="W35" s="22"/>
      <c r="X35" s="22"/>
      <c r="Y35" s="22"/>
      <c r="Z35" s="22"/>
      <c r="AA35" s="22">
        <f t="shared" si="1"/>
        <v>400</v>
      </c>
    </row>
    <row r="36" spans="1:27" ht="12" thickBot="1" x14ac:dyDescent="0.25">
      <c r="A36" s="57" t="s">
        <v>4</v>
      </c>
      <c r="B36" s="53">
        <v>0</v>
      </c>
      <c r="C36" s="53">
        <v>0</v>
      </c>
      <c r="D36" s="53">
        <v>0</v>
      </c>
      <c r="E36" s="53">
        <v>0</v>
      </c>
      <c r="F36" s="53">
        <v>0</v>
      </c>
      <c r="G36" s="53">
        <v>50</v>
      </c>
      <c r="H36" s="53">
        <v>40</v>
      </c>
      <c r="I36" s="53">
        <v>30</v>
      </c>
      <c r="J36" s="53">
        <v>20</v>
      </c>
      <c r="K36" s="53">
        <v>10</v>
      </c>
      <c r="L36" s="53"/>
      <c r="M36" s="53"/>
      <c r="N36" s="53"/>
      <c r="O36" s="53"/>
      <c r="P36" s="53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>
        <f t="shared" si="1"/>
        <v>150</v>
      </c>
    </row>
    <row r="37" spans="1:27" ht="12" thickBot="1" x14ac:dyDescent="0.25">
      <c r="A37" s="2" t="s">
        <v>5</v>
      </c>
      <c r="B37" s="56">
        <v>1</v>
      </c>
      <c r="C37" s="56">
        <v>2</v>
      </c>
      <c r="D37" s="56">
        <v>3</v>
      </c>
      <c r="E37" s="56">
        <v>4</v>
      </c>
      <c r="F37" s="56">
        <v>5</v>
      </c>
      <c r="G37" s="56">
        <v>6</v>
      </c>
      <c r="H37" s="56">
        <v>7</v>
      </c>
      <c r="I37" s="56">
        <v>8</v>
      </c>
      <c r="J37" s="56">
        <v>9</v>
      </c>
      <c r="K37" s="56">
        <v>10</v>
      </c>
      <c r="L37" s="56">
        <v>11</v>
      </c>
      <c r="M37" s="56">
        <v>12</v>
      </c>
      <c r="N37" s="56">
        <v>13</v>
      </c>
      <c r="O37" s="56">
        <v>14</v>
      </c>
      <c r="P37" s="56">
        <v>15</v>
      </c>
      <c r="Q37" s="24">
        <v>16</v>
      </c>
      <c r="R37" s="24">
        <v>17</v>
      </c>
      <c r="S37" s="24">
        <v>18</v>
      </c>
      <c r="T37" s="24">
        <v>19</v>
      </c>
      <c r="U37" s="24">
        <v>20</v>
      </c>
      <c r="V37" s="24">
        <v>21</v>
      </c>
      <c r="W37" s="24">
        <v>22</v>
      </c>
      <c r="X37" s="24">
        <v>23</v>
      </c>
      <c r="Y37" s="24">
        <v>24</v>
      </c>
      <c r="Z37" s="24">
        <v>25</v>
      </c>
      <c r="AA37" s="25" t="s">
        <v>19</v>
      </c>
    </row>
    <row r="38" spans="1:27" ht="12" thickBot="1" x14ac:dyDescent="0.25">
      <c r="A38" s="57" t="s">
        <v>6</v>
      </c>
      <c r="B38" s="53">
        <v>0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22">
        <v>160</v>
      </c>
      <c r="M38" s="22">
        <v>140</v>
      </c>
      <c r="N38" s="22">
        <v>120</v>
      </c>
      <c r="O38" s="22">
        <v>100</v>
      </c>
      <c r="P38" s="22">
        <v>80</v>
      </c>
      <c r="Q38" s="22">
        <v>60</v>
      </c>
      <c r="R38" s="22">
        <v>50</v>
      </c>
      <c r="S38" s="22">
        <v>40</v>
      </c>
      <c r="T38" s="22">
        <v>30</v>
      </c>
      <c r="U38" s="22">
        <v>20</v>
      </c>
      <c r="AA38" s="22">
        <f>SUM(B38:U38)</f>
        <v>800</v>
      </c>
    </row>
    <row r="39" spans="1:27" ht="12" thickBot="1" x14ac:dyDescent="0.25">
      <c r="A39" s="57" t="s">
        <v>7</v>
      </c>
      <c r="B39" s="53">
        <v>0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100</v>
      </c>
      <c r="M39" s="53">
        <v>90</v>
      </c>
      <c r="N39" s="53">
        <v>80</v>
      </c>
      <c r="O39" s="53">
        <v>70</v>
      </c>
      <c r="P39" s="53">
        <v>60</v>
      </c>
      <c r="Q39" s="22">
        <v>50</v>
      </c>
      <c r="R39" s="22">
        <v>40</v>
      </c>
      <c r="S39" s="22">
        <v>30</v>
      </c>
      <c r="T39" s="22">
        <v>20</v>
      </c>
      <c r="U39" s="22">
        <v>10</v>
      </c>
      <c r="V39" s="22"/>
      <c r="W39" s="22"/>
      <c r="X39" s="22"/>
      <c r="Y39" s="22"/>
      <c r="Z39" s="22"/>
      <c r="AA39" s="22">
        <f t="shared" si="1"/>
        <v>550</v>
      </c>
    </row>
    <row r="40" spans="1:27" ht="12" thickBot="1" x14ac:dyDescent="0.25">
      <c r="A40" s="57" t="s">
        <v>8</v>
      </c>
      <c r="B40" s="53">
        <v>0</v>
      </c>
      <c r="C40" s="53">
        <v>0</v>
      </c>
      <c r="D40" s="53">
        <v>0</v>
      </c>
      <c r="E40" s="53">
        <v>0</v>
      </c>
      <c r="F40" s="53">
        <v>0</v>
      </c>
      <c r="G40" s="53">
        <v>50</v>
      </c>
      <c r="H40" s="53">
        <v>40</v>
      </c>
      <c r="I40" s="53">
        <v>30</v>
      </c>
      <c r="J40" s="53">
        <v>20</v>
      </c>
      <c r="K40" s="53">
        <v>10</v>
      </c>
      <c r="L40" s="53"/>
      <c r="M40" s="53"/>
      <c r="N40" s="53"/>
      <c r="O40" s="53"/>
      <c r="P40" s="53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>
        <f t="shared" si="1"/>
        <v>150</v>
      </c>
    </row>
    <row r="41" spans="1:27" ht="12" thickBot="1" x14ac:dyDescent="0.25">
      <c r="A41" s="57" t="s">
        <v>97</v>
      </c>
      <c r="B41" s="53">
        <v>0</v>
      </c>
      <c r="C41" s="53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22">
        <v>200</v>
      </c>
      <c r="R41" s="22">
        <v>180</v>
      </c>
      <c r="S41" s="22">
        <v>160</v>
      </c>
      <c r="T41" s="22">
        <v>140</v>
      </c>
      <c r="U41" s="22">
        <v>120</v>
      </c>
      <c r="V41" s="22">
        <v>100</v>
      </c>
      <c r="W41" s="22">
        <v>80</v>
      </c>
      <c r="X41" s="22">
        <v>60</v>
      </c>
      <c r="Y41" s="22">
        <v>40</v>
      </c>
      <c r="Z41" s="22">
        <v>20</v>
      </c>
      <c r="AA41" s="22">
        <f t="shared" si="1"/>
        <v>1100</v>
      </c>
    </row>
    <row r="42" spans="1:27" ht="12" thickBot="1" x14ac:dyDescent="0.25">
      <c r="A42" s="57" t="s">
        <v>98</v>
      </c>
      <c r="B42" s="53">
        <v>0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140</v>
      </c>
      <c r="M42" s="53">
        <v>120</v>
      </c>
      <c r="N42" s="53">
        <v>100</v>
      </c>
      <c r="O42" s="53">
        <v>80</v>
      </c>
      <c r="P42" s="53">
        <v>60</v>
      </c>
      <c r="Q42" s="22">
        <v>50</v>
      </c>
      <c r="R42" s="22">
        <v>40</v>
      </c>
      <c r="S42" s="22">
        <v>30</v>
      </c>
      <c r="T42" s="22">
        <v>20</v>
      </c>
      <c r="U42" s="22">
        <v>10</v>
      </c>
      <c r="V42" s="22"/>
      <c r="W42" s="22"/>
      <c r="X42" s="22"/>
      <c r="Y42" s="22"/>
      <c r="Z42" s="22"/>
      <c r="AA42" s="22">
        <f t="shared" si="1"/>
        <v>650</v>
      </c>
    </row>
    <row r="43" spans="1:27" ht="12" thickBot="1" x14ac:dyDescent="0.25">
      <c r="A43" s="57" t="s">
        <v>76</v>
      </c>
      <c r="B43" s="53">
        <v>0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120</v>
      </c>
      <c r="M43" s="53">
        <v>100</v>
      </c>
      <c r="N43" s="53">
        <v>80</v>
      </c>
      <c r="O43" s="53">
        <v>70</v>
      </c>
      <c r="P43" s="53">
        <v>60</v>
      </c>
      <c r="Q43" s="22">
        <v>50</v>
      </c>
      <c r="R43" s="22">
        <v>40</v>
      </c>
      <c r="S43" s="22">
        <v>30</v>
      </c>
      <c r="T43" s="22">
        <v>20</v>
      </c>
      <c r="U43" s="22">
        <v>10</v>
      </c>
      <c r="V43" s="22"/>
      <c r="W43" s="22"/>
      <c r="X43" s="22"/>
      <c r="Y43" s="22"/>
      <c r="Z43" s="22"/>
      <c r="AA43" s="22">
        <f t="shared" si="1"/>
        <v>580</v>
      </c>
    </row>
    <row r="44" spans="1:27" ht="12" thickBot="1" x14ac:dyDescent="0.25">
      <c r="A44" s="57" t="s">
        <v>75</v>
      </c>
      <c r="B44" s="53">
        <v>0</v>
      </c>
      <c r="C44" s="53">
        <v>0</v>
      </c>
      <c r="D44" s="53">
        <v>0</v>
      </c>
      <c r="E44" s="53">
        <v>0</v>
      </c>
      <c r="F44" s="53">
        <v>0</v>
      </c>
      <c r="G44" s="53">
        <v>100</v>
      </c>
      <c r="H44" s="53">
        <v>80</v>
      </c>
      <c r="I44" s="53">
        <v>60</v>
      </c>
      <c r="J44" s="53">
        <v>40</v>
      </c>
      <c r="K44" s="53">
        <v>20</v>
      </c>
      <c r="L44" s="53"/>
      <c r="M44" s="53"/>
      <c r="N44" s="53"/>
      <c r="O44" s="53"/>
      <c r="P44" s="53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>
        <f t="shared" si="1"/>
        <v>300</v>
      </c>
    </row>
    <row r="45" spans="1:27" ht="12" thickBot="1" x14ac:dyDescent="0.25">
      <c r="A45" s="2" t="s">
        <v>9</v>
      </c>
      <c r="B45" s="56">
        <v>1</v>
      </c>
      <c r="C45" s="56">
        <v>2</v>
      </c>
      <c r="D45" s="56">
        <v>3</v>
      </c>
      <c r="E45" s="56">
        <v>4</v>
      </c>
      <c r="F45" s="56">
        <v>5</v>
      </c>
      <c r="G45" s="56">
        <v>6</v>
      </c>
      <c r="H45" s="56">
        <v>7</v>
      </c>
      <c r="I45" s="56">
        <v>8</v>
      </c>
      <c r="J45" s="56">
        <v>9</v>
      </c>
      <c r="K45" s="56">
        <v>10</v>
      </c>
      <c r="L45" s="56">
        <v>11</v>
      </c>
      <c r="M45" s="56">
        <v>12</v>
      </c>
      <c r="N45" s="56">
        <v>13</v>
      </c>
      <c r="O45" s="56">
        <v>14</v>
      </c>
      <c r="P45" s="56">
        <v>15</v>
      </c>
      <c r="Q45" s="24">
        <v>16</v>
      </c>
      <c r="R45" s="24">
        <v>17</v>
      </c>
      <c r="S45" s="24">
        <v>18</v>
      </c>
      <c r="T45" s="24">
        <v>19</v>
      </c>
      <c r="U45" s="24">
        <v>20</v>
      </c>
      <c r="V45" s="24">
        <v>21</v>
      </c>
      <c r="W45" s="24">
        <v>22</v>
      </c>
      <c r="X45" s="24">
        <v>23</v>
      </c>
      <c r="Y45" s="24">
        <v>24</v>
      </c>
      <c r="Z45" s="24">
        <v>25</v>
      </c>
      <c r="AA45" s="25" t="s">
        <v>19</v>
      </c>
    </row>
    <row r="46" spans="1:27" ht="12" thickBot="1" x14ac:dyDescent="0.25">
      <c r="A46" s="54" t="s">
        <v>2</v>
      </c>
      <c r="B46" s="53">
        <v>0</v>
      </c>
      <c r="C46" s="53">
        <v>0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22">
        <v>60</v>
      </c>
      <c r="M46" s="22">
        <v>50</v>
      </c>
      <c r="N46" s="22">
        <v>40</v>
      </c>
      <c r="O46" s="22">
        <v>30</v>
      </c>
      <c r="P46" s="22">
        <v>20</v>
      </c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>
        <f t="shared" si="1"/>
        <v>200</v>
      </c>
    </row>
    <row r="47" spans="1:27" ht="12" thickBot="1" x14ac:dyDescent="0.25">
      <c r="A47" s="54" t="s">
        <v>105</v>
      </c>
      <c r="B47" s="53">
        <v>0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22">
        <v>50</v>
      </c>
      <c r="M47" s="22">
        <v>40</v>
      </c>
      <c r="N47" s="22">
        <v>30</v>
      </c>
      <c r="O47" s="22">
        <v>20</v>
      </c>
      <c r="P47" s="22">
        <v>10</v>
      </c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>
        <f t="shared" si="1"/>
        <v>150</v>
      </c>
    </row>
    <row r="48" spans="1:27" ht="12" thickBot="1" x14ac:dyDescent="0.25">
      <c r="A48" s="54" t="s">
        <v>77</v>
      </c>
      <c r="B48" s="53">
        <v>0</v>
      </c>
      <c r="C48" s="53">
        <v>0</v>
      </c>
      <c r="D48" s="53">
        <v>0</v>
      </c>
      <c r="E48" s="53">
        <v>0</v>
      </c>
      <c r="F48" s="53">
        <v>0</v>
      </c>
      <c r="G48" s="53">
        <v>0</v>
      </c>
      <c r="H48" s="53">
        <v>40</v>
      </c>
      <c r="I48" s="53">
        <v>30</v>
      </c>
      <c r="J48" s="22">
        <v>20</v>
      </c>
      <c r="K48" s="22">
        <v>10</v>
      </c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>
        <f t="shared" si="1"/>
        <v>100</v>
      </c>
    </row>
    <row r="49" spans="1:27" ht="12" thickBot="1" x14ac:dyDescent="0.25">
      <c r="A49" s="57" t="s">
        <v>3</v>
      </c>
      <c r="B49" s="53">
        <v>0</v>
      </c>
      <c r="C49" s="53">
        <v>0</v>
      </c>
      <c r="D49" s="53">
        <v>0</v>
      </c>
      <c r="E49" s="53">
        <v>0</v>
      </c>
      <c r="F49" s="53">
        <v>0</v>
      </c>
      <c r="G49" s="22">
        <v>30</v>
      </c>
      <c r="H49" s="22">
        <v>20</v>
      </c>
      <c r="I49" s="22">
        <v>10</v>
      </c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>
        <f t="shared" si="1"/>
        <v>60</v>
      </c>
    </row>
    <row r="50" spans="1:27" ht="12" thickBot="1" x14ac:dyDescent="0.25">
      <c r="A50" s="57" t="s">
        <v>4</v>
      </c>
      <c r="B50" s="53">
        <v>0</v>
      </c>
      <c r="C50" s="53">
        <v>0</v>
      </c>
      <c r="D50" s="53">
        <v>0</v>
      </c>
      <c r="E50" s="53">
        <v>10</v>
      </c>
      <c r="F50" s="53">
        <v>5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>
        <f t="shared" si="1"/>
        <v>15</v>
      </c>
    </row>
    <row r="51" spans="1:27" ht="12" thickBot="1" x14ac:dyDescent="0.25">
      <c r="A51" s="30"/>
      <c r="B51" s="9"/>
      <c r="C51" s="9"/>
    </row>
    <row r="52" spans="1:27" ht="16.5" thickBot="1" x14ac:dyDescent="0.25">
      <c r="A52" s="31" t="s">
        <v>10</v>
      </c>
      <c r="B52" s="32" t="s">
        <v>11</v>
      </c>
      <c r="C52" s="9"/>
    </row>
    <row r="53" spans="1:27" x14ac:dyDescent="0.2">
      <c r="A53" s="33" t="s">
        <v>12</v>
      </c>
      <c r="B53" s="34">
        <v>0.2</v>
      </c>
      <c r="C53" s="9"/>
    </row>
    <row r="54" spans="1:27" x14ac:dyDescent="0.2">
      <c r="A54" s="35" t="s">
        <v>13</v>
      </c>
      <c r="B54" s="36">
        <v>0.17</v>
      </c>
      <c r="C54" s="9"/>
    </row>
    <row r="55" spans="1:27" x14ac:dyDescent="0.2">
      <c r="A55" s="35" t="s">
        <v>14</v>
      </c>
      <c r="B55" s="36">
        <v>0.15</v>
      </c>
      <c r="C55" s="37"/>
    </row>
    <row r="56" spans="1:27" x14ac:dyDescent="0.2">
      <c r="A56" s="35" t="s">
        <v>15</v>
      </c>
      <c r="B56" s="36">
        <v>0.12</v>
      </c>
      <c r="C56" s="9"/>
      <c r="D56" s="9"/>
      <c r="E56" s="9"/>
    </row>
    <row r="57" spans="1:27" x14ac:dyDescent="0.2">
      <c r="A57" s="35" t="s">
        <v>16</v>
      </c>
      <c r="B57" s="38">
        <v>0.1</v>
      </c>
      <c r="C57" s="9"/>
      <c r="D57" s="9"/>
      <c r="E57" s="9"/>
    </row>
    <row r="58" spans="1:27" x14ac:dyDescent="0.2">
      <c r="A58" s="35" t="s">
        <v>23</v>
      </c>
      <c r="B58" s="38">
        <v>0.08</v>
      </c>
      <c r="C58" s="39"/>
      <c r="D58" s="9"/>
      <c r="E58" s="9"/>
    </row>
    <row r="59" spans="1:27" x14ac:dyDescent="0.2">
      <c r="A59" s="35" t="s">
        <v>24</v>
      </c>
      <c r="B59" s="38">
        <v>0.06</v>
      </c>
      <c r="C59" s="39"/>
      <c r="D59" s="9"/>
      <c r="E59" s="9"/>
    </row>
    <row r="60" spans="1:27" x14ac:dyDescent="0.2">
      <c r="A60" s="35" t="s">
        <v>25</v>
      </c>
      <c r="B60" s="38">
        <v>0.05</v>
      </c>
      <c r="C60" s="40"/>
      <c r="D60" s="9"/>
      <c r="E60" s="9"/>
    </row>
    <row r="61" spans="1:27" ht="12" thickBot="1" x14ac:dyDescent="0.25">
      <c r="A61" s="35" t="s">
        <v>26</v>
      </c>
      <c r="B61" s="38">
        <v>0.04</v>
      </c>
      <c r="C61" s="9"/>
      <c r="D61" s="9"/>
      <c r="E61" s="9"/>
    </row>
    <row r="62" spans="1:27" ht="12" thickBot="1" x14ac:dyDescent="0.25">
      <c r="A62" s="41" t="s">
        <v>27</v>
      </c>
      <c r="B62" s="42">
        <v>0.03</v>
      </c>
      <c r="C62" s="43">
        <f>SUM(B53:B62)</f>
        <v>1</v>
      </c>
      <c r="D62" s="44"/>
      <c r="E62" s="9"/>
    </row>
    <row r="63" spans="1:27" ht="12" thickBot="1" x14ac:dyDescent="0.25">
      <c r="A63" s="9"/>
      <c r="B63" s="9"/>
      <c r="C63" s="9"/>
      <c r="D63" s="44"/>
      <c r="E63" s="9"/>
    </row>
    <row r="64" spans="1:27" ht="13.5" thickBot="1" x14ac:dyDescent="0.25">
      <c r="A64" s="95" t="s">
        <v>17</v>
      </c>
      <c r="B64" s="96"/>
      <c r="C64" s="96"/>
      <c r="D64" s="96"/>
      <c r="E64" s="96"/>
      <c r="F64" s="96"/>
      <c r="G64" s="96"/>
      <c r="H64" s="96"/>
      <c r="I64" s="97"/>
    </row>
    <row r="65" spans="1:9" ht="12" thickBot="1" x14ac:dyDescent="0.25">
      <c r="A65" s="7" t="s">
        <v>18</v>
      </c>
      <c r="B65" s="89" t="s">
        <v>103</v>
      </c>
      <c r="C65" s="90"/>
      <c r="D65" s="45" t="s">
        <v>72</v>
      </c>
      <c r="E65" s="45" t="s">
        <v>20</v>
      </c>
      <c r="F65" s="45" t="s">
        <v>21</v>
      </c>
      <c r="G65" s="46" t="s">
        <v>106</v>
      </c>
      <c r="H65" s="46" t="s">
        <v>9</v>
      </c>
      <c r="I65" s="7" t="s">
        <v>19</v>
      </c>
    </row>
    <row r="66" spans="1:9" ht="12" thickBot="1" x14ac:dyDescent="0.25">
      <c r="A66" s="47">
        <f>COUNTIF(Kalender2021!$D:$D,B66)</f>
        <v>6</v>
      </c>
      <c r="B66" s="91" t="s">
        <v>6</v>
      </c>
      <c r="C66" s="92"/>
      <c r="D66" s="48">
        <f>SUMIF(Kalender2021!$D:$D,$B66,Kalender2021!$E:$E)</f>
        <v>0</v>
      </c>
      <c r="E66" s="49">
        <f>IFERROR(VLOOKUP($B66,$A$18:$Q$22,17,FALSE),0)</f>
        <v>0</v>
      </c>
      <c r="F66" s="49">
        <f>IFERROR(VLOOKUP($B66,$A$4:$Q$16,17,FALSE),0)</f>
        <v>10.5</v>
      </c>
      <c r="G66" s="49">
        <f t="shared" ref="G66:G77" si="2">A66*F66</f>
        <v>63</v>
      </c>
      <c r="H66" s="49">
        <f>D66*E66</f>
        <v>0</v>
      </c>
      <c r="I66" s="50">
        <f>G66+H66</f>
        <v>63</v>
      </c>
    </row>
    <row r="67" spans="1:9" ht="12" thickBot="1" x14ac:dyDescent="0.25">
      <c r="A67" s="47">
        <f>COUNTIF(Kalender2021!$D:$D,B67)</f>
        <v>4</v>
      </c>
      <c r="B67" s="91" t="s">
        <v>77</v>
      </c>
      <c r="C67" s="92"/>
      <c r="D67" s="48">
        <f>SUMIF(Kalender2021!$D:$D,$B67,Kalender2021!$E:$E)</f>
        <v>31</v>
      </c>
      <c r="E67" s="49">
        <f t="shared" ref="E67:E78" si="3">IFERROR(VLOOKUP($B67,$A$18:$Q$22,17,FALSE),0)</f>
        <v>2.1</v>
      </c>
      <c r="F67" s="49">
        <f t="shared" ref="F67:F78" si="4">IFERROR(VLOOKUP($B67,$A$4:$Q$16,17,FALSE),0)</f>
        <v>11.800000000000002</v>
      </c>
      <c r="G67" s="49">
        <f t="shared" si="2"/>
        <v>47.20000000000001</v>
      </c>
      <c r="H67" s="49">
        <f t="shared" ref="H67:H78" si="5">D67*E67</f>
        <v>65.100000000000009</v>
      </c>
      <c r="I67" s="50">
        <f t="shared" ref="I67:I78" si="6">G67+H67</f>
        <v>112.30000000000001</v>
      </c>
    </row>
    <row r="68" spans="1:9" ht="12" thickBot="1" x14ac:dyDescent="0.25">
      <c r="A68" s="47">
        <f>COUNTIF(Kalender2021!$D:$D,B68)</f>
        <v>7</v>
      </c>
      <c r="B68" s="91" t="s">
        <v>3</v>
      </c>
      <c r="C68" s="92"/>
      <c r="D68" s="48">
        <f>SUMIF(Kalender2021!$D:$D,$B68,Kalender2021!$E:$E)</f>
        <v>46</v>
      </c>
      <c r="E68" s="49">
        <f t="shared" si="3"/>
        <v>1.5</v>
      </c>
      <c r="F68" s="49">
        <f t="shared" si="4"/>
        <v>7.5500000000000007</v>
      </c>
      <c r="G68" s="49">
        <f t="shared" si="2"/>
        <v>52.850000000000009</v>
      </c>
      <c r="H68" s="49">
        <f t="shared" si="5"/>
        <v>69</v>
      </c>
      <c r="I68" s="50">
        <f t="shared" si="6"/>
        <v>121.85000000000001</v>
      </c>
    </row>
    <row r="69" spans="1:9" ht="12" thickBot="1" x14ac:dyDescent="0.25">
      <c r="A69" s="47">
        <f>COUNTIF(Kalender2021!$D:$D,B69)</f>
        <v>13</v>
      </c>
      <c r="B69" s="91" t="s">
        <v>7</v>
      </c>
      <c r="C69" s="92"/>
      <c r="D69" s="48">
        <f>SUMIF(Kalender2021!$D:$D,$B69,Kalender2021!$E:$E)</f>
        <v>0</v>
      </c>
      <c r="E69" s="49">
        <f t="shared" si="3"/>
        <v>0</v>
      </c>
      <c r="F69" s="49">
        <f t="shared" si="4"/>
        <v>6.75</v>
      </c>
      <c r="G69" s="49">
        <f t="shared" si="2"/>
        <v>87.75</v>
      </c>
      <c r="H69" s="49">
        <f t="shared" si="5"/>
        <v>0</v>
      </c>
      <c r="I69" s="50">
        <f t="shared" si="6"/>
        <v>87.75</v>
      </c>
    </row>
    <row r="70" spans="1:9" ht="12" thickBot="1" x14ac:dyDescent="0.25">
      <c r="A70" s="47">
        <f>COUNTIF(Kalender2021!$D:$D,B70)</f>
        <v>17</v>
      </c>
      <c r="B70" s="91" t="s">
        <v>8</v>
      </c>
      <c r="C70" s="92"/>
      <c r="D70" s="48">
        <f>SUMIF(Kalender2021!$D:$D,$B70,Kalender2021!$E:$E)</f>
        <v>0</v>
      </c>
      <c r="E70" s="49">
        <f t="shared" si="3"/>
        <v>0</v>
      </c>
      <c r="F70" s="49">
        <f t="shared" si="4"/>
        <v>1.9000000000000001</v>
      </c>
      <c r="G70" s="49">
        <f t="shared" si="2"/>
        <v>32.300000000000004</v>
      </c>
      <c r="H70" s="49">
        <f t="shared" si="5"/>
        <v>0</v>
      </c>
      <c r="I70" s="50">
        <f t="shared" si="6"/>
        <v>32.300000000000004</v>
      </c>
    </row>
    <row r="71" spans="1:9" ht="12" thickBot="1" x14ac:dyDescent="0.25">
      <c r="A71" s="47">
        <f>COUNTIF(Kalender2021!$D:$D,B71)</f>
        <v>15</v>
      </c>
      <c r="B71" s="91" t="s">
        <v>4</v>
      </c>
      <c r="C71" s="92"/>
      <c r="D71" s="48">
        <f>SUMIF(Kalender2021!$D:$D,$B71,Kalender2021!$E:$E)</f>
        <v>74</v>
      </c>
      <c r="E71" s="49">
        <f t="shared" si="3"/>
        <v>0.6</v>
      </c>
      <c r="F71" s="49">
        <f t="shared" si="4"/>
        <v>2.25</v>
      </c>
      <c r="G71" s="49">
        <f t="shared" si="2"/>
        <v>33.75</v>
      </c>
      <c r="H71" s="49">
        <f t="shared" si="5"/>
        <v>44.4</v>
      </c>
      <c r="I71" s="50">
        <f t="shared" si="6"/>
        <v>78.150000000000006</v>
      </c>
    </row>
    <row r="72" spans="1:9" ht="12" thickBot="1" x14ac:dyDescent="0.25">
      <c r="A72" s="47">
        <f>COUNTIF(Kalender2021!$D:$D,B72)</f>
        <v>1</v>
      </c>
      <c r="B72" s="93" t="s">
        <v>22</v>
      </c>
      <c r="C72" s="94"/>
      <c r="D72" s="48">
        <f>SUMIF(Kalender2021!$D:$D,$B72,Kalender2021!$E:$E)</f>
        <v>21</v>
      </c>
      <c r="E72" s="49">
        <f t="shared" si="3"/>
        <v>4.3</v>
      </c>
      <c r="F72" s="49">
        <f t="shared" si="4"/>
        <v>37.6</v>
      </c>
      <c r="G72" s="49">
        <f t="shared" si="2"/>
        <v>37.6</v>
      </c>
      <c r="H72" s="49">
        <f t="shared" si="5"/>
        <v>90.3</v>
      </c>
      <c r="I72" s="50">
        <f t="shared" si="6"/>
        <v>127.9</v>
      </c>
    </row>
    <row r="73" spans="1:9" ht="12" thickBot="1" x14ac:dyDescent="0.25">
      <c r="A73" s="47">
        <f>COUNTIF(Kalender2021!$D:$D,B73)</f>
        <v>2</v>
      </c>
      <c r="B73" s="93" t="s">
        <v>104</v>
      </c>
      <c r="C73" s="94"/>
      <c r="D73" s="48">
        <f>SUMIF(Kalender2021!$D:$D,$B73,Kalender2021!$E:$E)</f>
        <v>42</v>
      </c>
      <c r="E73" s="49">
        <f t="shared" si="3"/>
        <v>3.7000000000000006</v>
      </c>
      <c r="F73" s="49">
        <f t="shared" si="4"/>
        <v>30.650000000000002</v>
      </c>
      <c r="G73" s="49">
        <f t="shared" si="2"/>
        <v>61.300000000000004</v>
      </c>
      <c r="H73" s="49">
        <f t="shared" si="5"/>
        <v>155.40000000000003</v>
      </c>
      <c r="I73" s="50">
        <f t="shared" si="6"/>
        <v>216.70000000000005</v>
      </c>
    </row>
    <row r="74" spans="1:9" ht="12" thickBot="1" x14ac:dyDescent="0.25">
      <c r="A74" s="47">
        <f>COUNTIF(Kalender2021!$D:$D,B74)</f>
        <v>2</v>
      </c>
      <c r="B74" s="93" t="s">
        <v>97</v>
      </c>
      <c r="C74" s="94"/>
      <c r="D74" s="48">
        <f>SUMIF(Kalender2021!$D:$D,$B74,Kalender2021!$E:$E)</f>
        <v>0</v>
      </c>
      <c r="E74" s="49">
        <f t="shared" si="3"/>
        <v>0</v>
      </c>
      <c r="F74" s="49">
        <f t="shared" si="4"/>
        <v>18.150000000000002</v>
      </c>
      <c r="G74" s="49">
        <f t="shared" si="2"/>
        <v>36.300000000000004</v>
      </c>
      <c r="H74" s="49">
        <f t="shared" si="5"/>
        <v>0</v>
      </c>
      <c r="I74" s="50">
        <f t="shared" si="6"/>
        <v>36.300000000000004</v>
      </c>
    </row>
    <row r="75" spans="1:9" ht="12" thickBot="1" x14ac:dyDescent="0.25">
      <c r="A75" s="47">
        <f>COUNTIF(Kalender2021!$D:$D,B75)</f>
        <v>2</v>
      </c>
      <c r="B75" s="93" t="s">
        <v>98</v>
      </c>
      <c r="C75" s="94"/>
      <c r="D75" s="48">
        <f>SUMIF(Kalender2021!$D:$D,$B75,Kalender2021!$E:$E)</f>
        <v>0</v>
      </c>
      <c r="E75" s="49">
        <f t="shared" si="3"/>
        <v>0</v>
      </c>
      <c r="F75" s="49">
        <f t="shared" si="4"/>
        <v>9.9999999999999982</v>
      </c>
      <c r="G75" s="49">
        <f t="shared" si="2"/>
        <v>19.999999999999996</v>
      </c>
      <c r="H75" s="49">
        <f t="shared" si="5"/>
        <v>0</v>
      </c>
      <c r="I75" s="50">
        <f t="shared" si="6"/>
        <v>19.999999999999996</v>
      </c>
    </row>
    <row r="76" spans="1:9" ht="12" thickBot="1" x14ac:dyDescent="0.25">
      <c r="A76" s="47">
        <f>COUNTIF(Kalender2021!$D:$D,B76)</f>
        <v>1</v>
      </c>
      <c r="B76" s="93" t="s">
        <v>76</v>
      </c>
      <c r="C76" s="94"/>
      <c r="D76" s="48">
        <f>SUMIF(Kalender2021!$D:$D,$B76,Kalender2021!$E:$E)</f>
        <v>0</v>
      </c>
      <c r="E76" s="49">
        <f t="shared" si="3"/>
        <v>0</v>
      </c>
      <c r="F76" s="49">
        <f t="shared" si="4"/>
        <v>8.1</v>
      </c>
      <c r="G76" s="49">
        <f t="shared" si="2"/>
        <v>8.1</v>
      </c>
      <c r="H76" s="49">
        <f t="shared" si="5"/>
        <v>0</v>
      </c>
      <c r="I76" s="50">
        <f t="shared" si="6"/>
        <v>8.1</v>
      </c>
    </row>
    <row r="77" spans="1:9" ht="12" thickBot="1" x14ac:dyDescent="0.25">
      <c r="A77" s="47">
        <f>COUNTIF(Kalender2021!$D:$D,B77)</f>
        <v>1</v>
      </c>
      <c r="B77" s="93" t="s">
        <v>75</v>
      </c>
      <c r="C77" s="94"/>
      <c r="D77" s="48">
        <f>SUMIF(Kalender2021!$D:$D,$B77,Kalender2021!$E:$E)</f>
        <v>0</v>
      </c>
      <c r="E77" s="49">
        <f t="shared" si="3"/>
        <v>0</v>
      </c>
      <c r="F77" s="49">
        <f t="shared" si="4"/>
        <v>4</v>
      </c>
      <c r="G77" s="49">
        <f t="shared" si="2"/>
        <v>4</v>
      </c>
      <c r="H77" s="49">
        <f t="shared" si="5"/>
        <v>0</v>
      </c>
      <c r="I77" s="50">
        <f t="shared" si="6"/>
        <v>4</v>
      </c>
    </row>
    <row r="78" spans="1:9" ht="12" thickBot="1" x14ac:dyDescent="0.25">
      <c r="A78" s="47"/>
      <c r="B78" s="93" t="s">
        <v>70</v>
      </c>
      <c r="C78" s="94"/>
      <c r="D78" s="48">
        <f>SUMIF(Kalender2021!$D:$D,$B78,Kalender2021!$E:$E)</f>
        <v>0</v>
      </c>
      <c r="E78" s="49">
        <f t="shared" si="3"/>
        <v>0</v>
      </c>
      <c r="F78" s="49">
        <f t="shared" si="4"/>
        <v>0</v>
      </c>
      <c r="G78" s="49">
        <f>SUM(Kalender2021!I7:I79)</f>
        <v>7</v>
      </c>
      <c r="H78" s="49">
        <f t="shared" si="5"/>
        <v>0</v>
      </c>
      <c r="I78" s="50">
        <f t="shared" si="6"/>
        <v>7</v>
      </c>
    </row>
    <row r="79" spans="1:9" ht="12" thickBot="1" x14ac:dyDescent="0.25">
      <c r="A79" s="98"/>
      <c r="B79" s="99"/>
      <c r="C79" s="99"/>
      <c r="D79" s="99"/>
      <c r="E79" s="99"/>
      <c r="F79" s="99"/>
      <c r="G79" s="99"/>
      <c r="H79" s="99"/>
      <c r="I79" s="100"/>
    </row>
    <row r="80" spans="1:9" ht="13.5" thickBot="1" x14ac:dyDescent="0.25">
      <c r="A80" s="10">
        <f>SUM(A66:A78)</f>
        <v>71</v>
      </c>
      <c r="B80" s="82" t="s">
        <v>114</v>
      </c>
      <c r="C80" s="82"/>
      <c r="D80" s="86">
        <v>900</v>
      </c>
      <c r="E80" s="87"/>
      <c r="F80" s="88"/>
      <c r="G80" s="51">
        <f>SUM(G66:G78)</f>
        <v>491.15000000000009</v>
      </c>
      <c r="H80" s="51">
        <f>SUM(H66:H78)</f>
        <v>424.20000000000005</v>
      </c>
      <c r="I80" s="51">
        <f>SUM(I66:I78)</f>
        <v>915.35</v>
      </c>
    </row>
    <row r="81" spans="1:5" x14ac:dyDescent="0.2">
      <c r="A81" s="9"/>
      <c r="B81" s="9"/>
      <c r="C81" s="9"/>
      <c r="D81" s="9"/>
      <c r="E81" s="9"/>
    </row>
    <row r="82" spans="1:5" x14ac:dyDescent="0.2">
      <c r="A82" s="9"/>
      <c r="B82" s="9"/>
      <c r="C82" s="9"/>
      <c r="D82" s="9"/>
      <c r="E82" s="9"/>
    </row>
    <row r="83" spans="1:5" x14ac:dyDescent="0.2">
      <c r="A83" s="9"/>
      <c r="B83" s="9"/>
      <c r="C83" s="9"/>
      <c r="D83" s="9"/>
      <c r="E83" s="9"/>
    </row>
    <row r="84" spans="1:5" x14ac:dyDescent="0.2">
      <c r="A84" s="9"/>
      <c r="B84" s="9"/>
      <c r="C84" s="9"/>
      <c r="D84" s="9"/>
      <c r="E84" s="9"/>
    </row>
    <row r="85" spans="1:5" x14ac:dyDescent="0.2">
      <c r="A85" s="9"/>
      <c r="B85" s="9"/>
      <c r="C85" s="9"/>
      <c r="D85" s="9"/>
      <c r="E85" s="9"/>
    </row>
    <row r="86" spans="1:5" x14ac:dyDescent="0.2">
      <c r="A86" s="9"/>
      <c r="B86" s="9"/>
      <c r="C86" s="9"/>
      <c r="D86" s="9"/>
      <c r="E86" s="9"/>
    </row>
    <row r="87" spans="1:5" x14ac:dyDescent="0.2">
      <c r="A87" s="9"/>
      <c r="B87" s="9"/>
      <c r="C87" s="9"/>
      <c r="D87" s="9"/>
      <c r="E87" s="9"/>
    </row>
    <row r="88" spans="1:5" x14ac:dyDescent="0.2">
      <c r="A88" s="9"/>
      <c r="B88" s="9"/>
      <c r="C88" s="9"/>
      <c r="D88" s="9"/>
      <c r="E88" s="9"/>
    </row>
    <row r="89" spans="1:5" x14ac:dyDescent="0.2">
      <c r="A89" s="9"/>
      <c r="B89" s="9"/>
      <c r="C89" s="9"/>
      <c r="D89" s="9"/>
      <c r="E89" s="9"/>
    </row>
    <row r="90" spans="1:5" x14ac:dyDescent="0.2">
      <c r="A90" s="9"/>
      <c r="B90" s="9"/>
      <c r="C90" s="9"/>
      <c r="D90" s="9"/>
      <c r="E90" s="9"/>
    </row>
    <row r="91" spans="1:5" x14ac:dyDescent="0.2">
      <c r="A91" s="9"/>
      <c r="B91" s="9"/>
      <c r="C91" s="9"/>
      <c r="D91" s="9"/>
      <c r="E91" s="9"/>
    </row>
    <row r="92" spans="1:5" x14ac:dyDescent="0.2">
      <c r="A92" s="9"/>
      <c r="B92" s="9"/>
      <c r="C92" s="9"/>
      <c r="D92" s="9"/>
      <c r="E92" s="9"/>
    </row>
    <row r="93" spans="1:5" x14ac:dyDescent="0.2">
      <c r="A93" s="9"/>
      <c r="B93" s="9"/>
      <c r="C93" s="9"/>
      <c r="D93" s="9"/>
      <c r="E93" s="9"/>
    </row>
    <row r="94" spans="1:5" x14ac:dyDescent="0.2">
      <c r="A94" s="9"/>
      <c r="B94" s="9"/>
      <c r="C94" s="9"/>
      <c r="D94" s="9"/>
      <c r="E94" s="9"/>
    </row>
    <row r="95" spans="1:5" x14ac:dyDescent="0.2">
      <c r="A95" s="9"/>
      <c r="B95" s="9"/>
      <c r="C95" s="9"/>
      <c r="D95" s="9"/>
      <c r="E95" s="9"/>
    </row>
    <row r="96" spans="1:5" x14ac:dyDescent="0.2">
      <c r="A96" s="9"/>
      <c r="B96" s="9"/>
      <c r="C96" s="9"/>
      <c r="D96" s="9"/>
      <c r="E96" s="9"/>
    </row>
    <row r="97" spans="1:5" x14ac:dyDescent="0.2">
      <c r="A97" s="9"/>
      <c r="B97" s="9"/>
      <c r="C97" s="9"/>
      <c r="D97" s="9"/>
      <c r="E97" s="9"/>
    </row>
    <row r="98" spans="1:5" x14ac:dyDescent="0.2">
      <c r="A98" s="9"/>
      <c r="B98" s="9"/>
      <c r="C98" s="9"/>
      <c r="D98" s="9"/>
      <c r="E98" s="9"/>
    </row>
    <row r="99" spans="1:5" x14ac:dyDescent="0.2">
      <c r="A99" s="9"/>
      <c r="B99" s="9"/>
      <c r="C99" s="9"/>
      <c r="D99" s="9"/>
      <c r="E99" s="9"/>
    </row>
    <row r="100" spans="1:5" x14ac:dyDescent="0.2">
      <c r="A100" s="9"/>
      <c r="B100" s="9"/>
      <c r="C100" s="9"/>
      <c r="D100" s="9"/>
      <c r="E100" s="9"/>
    </row>
    <row r="101" spans="1:5" x14ac:dyDescent="0.2">
      <c r="A101" s="9"/>
      <c r="B101" s="9"/>
      <c r="C101" s="9"/>
      <c r="D101" s="9"/>
      <c r="E101" s="9"/>
    </row>
    <row r="102" spans="1:5" x14ac:dyDescent="0.2">
      <c r="A102" s="9"/>
      <c r="B102" s="9"/>
      <c r="C102" s="9"/>
      <c r="D102" s="9"/>
      <c r="E102" s="9"/>
    </row>
  </sheetData>
  <mergeCells count="23">
    <mergeCell ref="A64:I64"/>
    <mergeCell ref="A79:I79"/>
    <mergeCell ref="B72:C72"/>
    <mergeCell ref="B73:C73"/>
    <mergeCell ref="B74:C74"/>
    <mergeCell ref="B75:C75"/>
    <mergeCell ref="B76:C76"/>
    <mergeCell ref="A1:Q1"/>
    <mergeCell ref="B2:P2"/>
    <mergeCell ref="A29:AA29"/>
    <mergeCell ref="B80:C80"/>
    <mergeCell ref="A23:P23"/>
    <mergeCell ref="D80:F80"/>
    <mergeCell ref="B65:C65"/>
    <mergeCell ref="B66:C66"/>
    <mergeCell ref="B67:C67"/>
    <mergeCell ref="B68:C68"/>
    <mergeCell ref="B69:C69"/>
    <mergeCell ref="B70:C70"/>
    <mergeCell ref="B71:C71"/>
    <mergeCell ref="B30:Z30"/>
    <mergeCell ref="B77:C77"/>
    <mergeCell ref="B78:C78"/>
  </mergeCells>
  <conditionalFormatting sqref="I80">
    <cfRule type="cellIs" dxfId="0" priority="1" operator="greaterThan">
      <formula>$D$80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2" width="7.140625" style="71" customWidth="1"/>
    <col min="3" max="3" width="31.42578125" style="71" customWidth="1"/>
    <col min="4" max="4" width="20" style="66" customWidth="1"/>
    <col min="5" max="5" width="10" style="73" customWidth="1"/>
    <col min="6" max="6" width="5.7109375" style="71" customWidth="1"/>
    <col min="7" max="10" width="8.5703125" style="73" customWidth="1"/>
    <col min="11" max="11" width="9.140625" style="71"/>
    <col min="12" max="12" width="17.42578125" style="71" bestFit="1" customWidth="1"/>
    <col min="13" max="16384" width="9.140625" style="71"/>
  </cols>
  <sheetData>
    <row r="1" spans="1:10" x14ac:dyDescent="0.2">
      <c r="A1" s="69" t="s">
        <v>28</v>
      </c>
      <c r="B1" s="69" t="s">
        <v>29</v>
      </c>
      <c r="C1" s="69" t="s">
        <v>30</v>
      </c>
      <c r="D1" s="67" t="s">
        <v>90</v>
      </c>
      <c r="E1" s="70" t="s">
        <v>73</v>
      </c>
      <c r="G1" s="70" t="s">
        <v>69</v>
      </c>
      <c r="H1" s="70" t="s">
        <v>72</v>
      </c>
      <c r="I1" s="70" t="s">
        <v>70</v>
      </c>
      <c r="J1" s="70" t="s">
        <v>19</v>
      </c>
    </row>
    <row r="2" spans="1:10" x14ac:dyDescent="0.2">
      <c r="A2" s="72">
        <v>44224</v>
      </c>
      <c r="B2" s="72">
        <v>44224</v>
      </c>
      <c r="C2" s="71" t="s">
        <v>118</v>
      </c>
      <c r="D2" s="66" t="s">
        <v>8</v>
      </c>
      <c r="E2" s="71"/>
      <c r="G2" s="74">
        <f>VLOOKUP($D2,'Prijslijst2020 - 18 deelnemers'!$A$4:$Q$16,17,FALSE)</f>
        <v>1.9000000000000001</v>
      </c>
      <c r="H2" s="74">
        <f>IFERROR(VLOOKUP($D2,'Prijslijst2020 - 18 deelnemers'!$A$18:$Q$22,17,FALSE)*E2,0)</f>
        <v>0</v>
      </c>
      <c r="I2" s="71"/>
      <c r="J2" s="74">
        <f>SUM(G2:I2)</f>
        <v>1.9000000000000001</v>
      </c>
    </row>
    <row r="3" spans="1:10" x14ac:dyDescent="0.2">
      <c r="A3" s="72">
        <v>44225</v>
      </c>
      <c r="B3" s="72">
        <v>44225</v>
      </c>
      <c r="C3" s="71" t="s">
        <v>119</v>
      </c>
      <c r="D3" s="66" t="s">
        <v>8</v>
      </c>
      <c r="E3" s="71"/>
      <c r="G3" s="74">
        <f>VLOOKUP($D3,'Prijslijst2020 - 18 deelnemers'!$A$4:$Q$16,17,FALSE)</f>
        <v>1.9000000000000001</v>
      </c>
      <c r="H3" s="74">
        <f>IFERROR(VLOOKUP($D3,'Prijslijst2020 - 18 deelnemers'!$A$18:$Q$22,17,FALSE)*E3,0)</f>
        <v>0</v>
      </c>
      <c r="I3" s="71"/>
      <c r="J3" s="74">
        <f t="shared" ref="J3:J5" si="0">SUM(G3:I3)</f>
        <v>1.9000000000000001</v>
      </c>
    </row>
    <row r="4" spans="1:10" x14ac:dyDescent="0.2">
      <c r="A4" s="72">
        <v>44226</v>
      </c>
      <c r="B4" s="72">
        <v>44226</v>
      </c>
      <c r="C4" s="71" t="s">
        <v>120</v>
      </c>
      <c r="D4" s="66" t="s">
        <v>8</v>
      </c>
      <c r="E4" s="71"/>
      <c r="G4" s="74">
        <f>VLOOKUP($D4,'Prijslijst2020 - 18 deelnemers'!$A$4:$Q$16,17,FALSE)</f>
        <v>1.9000000000000001</v>
      </c>
      <c r="H4" s="74">
        <f>IFERROR(VLOOKUP($D4,'Prijslijst2020 - 18 deelnemers'!$A$18:$Q$22,17,FALSE)*E4,0)</f>
        <v>0</v>
      </c>
      <c r="I4" s="71"/>
      <c r="J4" s="74">
        <f t="shared" si="0"/>
        <v>1.9000000000000001</v>
      </c>
    </row>
    <row r="5" spans="1:10" x14ac:dyDescent="0.2">
      <c r="A5" s="72">
        <v>44227</v>
      </c>
      <c r="B5" s="72">
        <v>44227</v>
      </c>
      <c r="C5" s="71" t="s">
        <v>121</v>
      </c>
      <c r="D5" s="66" t="s">
        <v>8</v>
      </c>
      <c r="E5" s="71"/>
      <c r="G5" s="74">
        <f>VLOOKUP($D5,'Prijslijst2020 - 18 deelnemers'!$A$4:$Q$16,17,FALSE)</f>
        <v>1.9000000000000001</v>
      </c>
      <c r="H5" s="74">
        <f>IFERROR(VLOOKUP($D5,'Prijslijst2020 - 18 deelnemers'!$A$18:$Q$22,17,FALSE)*E5,0)</f>
        <v>0</v>
      </c>
      <c r="I5" s="71"/>
      <c r="J5" s="74">
        <f t="shared" si="0"/>
        <v>1.9000000000000001</v>
      </c>
    </row>
    <row r="6" spans="1:10" x14ac:dyDescent="0.2">
      <c r="D6" s="71"/>
      <c r="E6" s="71"/>
      <c r="G6" s="71"/>
      <c r="H6" s="71"/>
      <c r="I6" s="71"/>
      <c r="J6" s="71"/>
    </row>
    <row r="7" spans="1:10" x14ac:dyDescent="0.2">
      <c r="A7" s="72">
        <v>44229</v>
      </c>
      <c r="B7" s="72">
        <v>44233</v>
      </c>
      <c r="C7" s="71" t="s">
        <v>113</v>
      </c>
      <c r="D7" s="66" t="s">
        <v>4</v>
      </c>
      <c r="E7" s="73">
        <v>5</v>
      </c>
      <c r="G7" s="74">
        <f>VLOOKUP($D7,'Prijslijst2020 - 18 deelnemers'!$A$4:$Q$16,17,FALSE)</f>
        <v>2.25</v>
      </c>
      <c r="H7" s="74">
        <f>IFERROR(VLOOKUP($D7,'Prijslijst2020 - 18 deelnemers'!$A$18:$Q$22,17,FALSE)*E7,0)</f>
        <v>3</v>
      </c>
      <c r="I7" s="74"/>
      <c r="J7" s="74">
        <f>SUM(G7:I7)</f>
        <v>5.25</v>
      </c>
    </row>
    <row r="8" spans="1:10" x14ac:dyDescent="0.2">
      <c r="A8" s="72">
        <v>44230</v>
      </c>
      <c r="B8" s="72">
        <v>44234</v>
      </c>
      <c r="C8" s="71" t="s">
        <v>92</v>
      </c>
      <c r="D8" s="66" t="s">
        <v>4</v>
      </c>
      <c r="E8" s="73">
        <v>5</v>
      </c>
      <c r="G8" s="74">
        <f>VLOOKUP($D8,'Prijslijst2020 - 18 deelnemers'!$A$4:$Q$16,17,FALSE)</f>
        <v>2.25</v>
      </c>
      <c r="H8" s="74">
        <f>IFERROR(VLOOKUP($D8,'Prijslijst2020 - 18 deelnemers'!$A$18:$Q$22,17,FALSE)*E8,0)</f>
        <v>3</v>
      </c>
      <c r="I8" s="74"/>
      <c r="J8" s="74">
        <f>SUM(G8:I8)</f>
        <v>5.25</v>
      </c>
    </row>
    <row r="9" spans="1:10" x14ac:dyDescent="0.2">
      <c r="A9" s="72">
        <v>44230</v>
      </c>
      <c r="B9" s="72">
        <v>44234</v>
      </c>
      <c r="C9" s="71" t="s">
        <v>122</v>
      </c>
      <c r="D9" s="66" t="s">
        <v>4</v>
      </c>
      <c r="E9" s="73">
        <v>5</v>
      </c>
      <c r="G9" s="74">
        <f>VLOOKUP($D9,'Prijslijst2020 - 18 deelnemers'!$A$4:$Q$16,17,FALSE)</f>
        <v>2.25</v>
      </c>
      <c r="H9" s="74">
        <f>IFERROR(VLOOKUP($D9,'Prijslijst2020 - 18 deelnemers'!$A$18:$Q$22,17,FALSE)*E9,0)</f>
        <v>3</v>
      </c>
      <c r="I9" s="74"/>
      <c r="J9" s="74">
        <f>SUM(G9:I9)</f>
        <v>5.25</v>
      </c>
    </row>
    <row r="10" spans="1:10" x14ac:dyDescent="0.2">
      <c r="A10" s="72">
        <v>44236</v>
      </c>
      <c r="B10" s="72">
        <v>44241</v>
      </c>
      <c r="C10" s="71" t="s">
        <v>32</v>
      </c>
      <c r="D10" s="66" t="s">
        <v>4</v>
      </c>
      <c r="E10" s="73">
        <v>6</v>
      </c>
      <c r="G10" s="74">
        <f>VLOOKUP($D10,'Prijslijst2020 - 18 deelnemers'!$A$4:$Q$16,17,FALSE)</f>
        <v>2.25</v>
      </c>
      <c r="H10" s="74">
        <f>IFERROR(VLOOKUP($D10,'Prijslijst2020 - 18 deelnemers'!$A$18:$Q$22,17,FALSE)*E10,0)</f>
        <v>3.5999999999999996</v>
      </c>
      <c r="I10" s="74"/>
      <c r="J10" s="74">
        <f>SUM(G10:I10)</f>
        <v>5.85</v>
      </c>
    </row>
    <row r="11" spans="1:10" x14ac:dyDescent="0.2">
      <c r="A11" s="72">
        <v>44238</v>
      </c>
      <c r="B11" s="72">
        <v>44241</v>
      </c>
      <c r="C11" s="71" t="s">
        <v>123</v>
      </c>
      <c r="D11" s="66" t="s">
        <v>4</v>
      </c>
      <c r="E11" s="73">
        <v>4</v>
      </c>
      <c r="G11" s="74">
        <f>VLOOKUP($D11,'Prijslijst2020 - 18 deelnemers'!$A$4:$Q$16,17,FALSE)</f>
        <v>2.25</v>
      </c>
      <c r="H11" s="74">
        <f>IFERROR(VLOOKUP($D11,'Prijslijst2020 - 18 deelnemers'!$A$18:$Q$22,17,FALSE)*E11,0)</f>
        <v>2.4</v>
      </c>
      <c r="I11" s="74"/>
      <c r="J11" s="74">
        <f>SUM(G11:I11)</f>
        <v>4.6500000000000004</v>
      </c>
    </row>
    <row r="12" spans="1:10" x14ac:dyDescent="0.2">
      <c r="A12" s="72">
        <v>44241</v>
      </c>
      <c r="B12" s="72">
        <v>44241</v>
      </c>
      <c r="C12" s="71" t="s">
        <v>84</v>
      </c>
      <c r="D12" s="66" t="s">
        <v>8</v>
      </c>
      <c r="E12" s="71"/>
      <c r="G12" s="74">
        <f>VLOOKUP($D12,'Prijslijst2020 - 18 deelnemers'!$A$4:$Q$16,17,FALSE)</f>
        <v>1.9000000000000001</v>
      </c>
      <c r="H12" s="74">
        <f>IFERROR(VLOOKUP($D12,'Prijslijst2020 - 18 deelnemers'!$A$18:$Q$22,17,FALSE)*E12,0)</f>
        <v>0</v>
      </c>
      <c r="I12" s="74"/>
      <c r="J12" s="74">
        <f>SUM(G12:I12)</f>
        <v>1.9000000000000001</v>
      </c>
    </row>
    <row r="13" spans="1:10" x14ac:dyDescent="0.2">
      <c r="A13" s="72">
        <v>44244</v>
      </c>
      <c r="B13" s="72">
        <v>44248</v>
      </c>
      <c r="C13" s="71" t="s">
        <v>34</v>
      </c>
      <c r="D13" s="66" t="s">
        <v>4</v>
      </c>
      <c r="E13" s="73">
        <v>5</v>
      </c>
      <c r="G13" s="74">
        <f>VLOOKUP($D13,'Prijslijst2020 - 18 deelnemers'!$A$4:$Q$16,17,FALSE)</f>
        <v>2.25</v>
      </c>
      <c r="H13" s="74">
        <f>IFERROR(VLOOKUP($D13,'Prijslijst2020 - 18 deelnemers'!$A$18:$Q$22,17,FALSE)*E13,0)</f>
        <v>3</v>
      </c>
      <c r="I13" s="74"/>
      <c r="J13" s="74">
        <f>SUM(G13:I13)</f>
        <v>5.25</v>
      </c>
    </row>
    <row r="14" spans="1:10" x14ac:dyDescent="0.2">
      <c r="A14" s="72">
        <v>44244</v>
      </c>
      <c r="B14" s="72">
        <v>44248</v>
      </c>
      <c r="C14" s="71" t="s">
        <v>33</v>
      </c>
      <c r="D14" s="66" t="s">
        <v>4</v>
      </c>
      <c r="E14" s="73">
        <v>5</v>
      </c>
      <c r="G14" s="74">
        <f>VLOOKUP($D14,'Prijslijst2020 - 18 deelnemers'!$A$4:$Q$16,17,FALSE)</f>
        <v>2.25</v>
      </c>
      <c r="H14" s="74">
        <f>IFERROR(VLOOKUP($D14,'Prijslijst2020 - 18 deelnemers'!$A$18:$Q$22,17,FALSE)*E14,0)</f>
        <v>3</v>
      </c>
      <c r="I14" s="74"/>
      <c r="J14" s="74">
        <f>SUM(G14:I14)</f>
        <v>5.25</v>
      </c>
    </row>
    <row r="15" spans="1:10" x14ac:dyDescent="0.2">
      <c r="A15" s="72">
        <v>44248</v>
      </c>
      <c r="B15" s="72">
        <v>44254</v>
      </c>
      <c r="C15" s="71" t="s">
        <v>96</v>
      </c>
      <c r="D15" s="66" t="s">
        <v>3</v>
      </c>
      <c r="E15" s="73">
        <v>7</v>
      </c>
      <c r="G15" s="74">
        <f>VLOOKUP($D15,'Prijslijst2020 - 18 deelnemers'!$A$4:$Q$16,17,FALSE)</f>
        <v>7.5500000000000007</v>
      </c>
      <c r="H15" s="74">
        <f>IFERROR(VLOOKUP($D15,'Prijslijst2020 - 18 deelnemers'!$A$18:$Q$22,17,FALSE)*E15,0)</f>
        <v>10.5</v>
      </c>
      <c r="I15" s="74"/>
      <c r="J15" s="74">
        <f>SUM(G15:I15)</f>
        <v>18.05</v>
      </c>
    </row>
    <row r="16" spans="1:10" x14ac:dyDescent="0.2">
      <c r="A16" s="72">
        <v>44254</v>
      </c>
      <c r="B16" s="72">
        <v>44254</v>
      </c>
      <c r="C16" s="71" t="s">
        <v>35</v>
      </c>
      <c r="D16" s="66" t="s">
        <v>7</v>
      </c>
      <c r="G16" s="74">
        <f>VLOOKUP($D16,'Prijslijst2020 - 18 deelnemers'!$A$4:$Q$16,17,FALSE)</f>
        <v>6.75</v>
      </c>
      <c r="H16" s="74">
        <f>IFERROR(VLOOKUP($D16,'Prijslijst2020 - 18 deelnemers'!$A$18:$Q$22,17,FALSE)*E16,0)</f>
        <v>0</v>
      </c>
      <c r="I16" s="74"/>
      <c r="J16" s="74">
        <f>SUM(G16:I16)</f>
        <v>6.75</v>
      </c>
    </row>
    <row r="17" spans="1:12" x14ac:dyDescent="0.2">
      <c r="A17" s="72">
        <v>44255</v>
      </c>
      <c r="B17" s="72">
        <v>44255</v>
      </c>
      <c r="C17" s="71" t="s">
        <v>36</v>
      </c>
      <c r="D17" s="66" t="s">
        <v>8</v>
      </c>
      <c r="G17" s="74">
        <f>VLOOKUP($D17,'Prijslijst2020 - 18 deelnemers'!$A$4:$Q$16,17,FALSE)</f>
        <v>1.9000000000000001</v>
      </c>
      <c r="H17" s="74">
        <f>IFERROR(VLOOKUP($D17,'Prijslijst2020 - 18 deelnemers'!$A$18:$Q$22,17,FALSE)*E17,0)</f>
        <v>0</v>
      </c>
      <c r="I17" s="74"/>
      <c r="J17" s="74">
        <f>SUM(G17:I17)</f>
        <v>1.9000000000000001</v>
      </c>
    </row>
    <row r="19" spans="1:12" x14ac:dyDescent="0.2">
      <c r="A19" s="72">
        <v>44261</v>
      </c>
      <c r="B19" s="72">
        <v>44261</v>
      </c>
      <c r="C19" s="71" t="s">
        <v>37</v>
      </c>
      <c r="D19" s="66" t="s">
        <v>7</v>
      </c>
      <c r="G19" s="74">
        <f>VLOOKUP($D19,'Prijslijst2020 - 18 deelnemers'!$A$4:$Q$16,17,FALSE)</f>
        <v>6.75</v>
      </c>
      <c r="H19" s="74">
        <f>IFERROR(VLOOKUP($D19,'Prijslijst2020 - 18 deelnemers'!$A$18:$Q$22,17,FALSE)*E19,0)</f>
        <v>0</v>
      </c>
      <c r="I19" s="74"/>
      <c r="J19" s="74">
        <f>SUM(G19:I19)</f>
        <v>6.75</v>
      </c>
    </row>
    <row r="20" spans="1:12" x14ac:dyDescent="0.2">
      <c r="A20" s="72">
        <v>44262</v>
      </c>
      <c r="B20" s="72">
        <v>44269</v>
      </c>
      <c r="C20" s="71" t="s">
        <v>38</v>
      </c>
      <c r="D20" s="66" t="s">
        <v>77</v>
      </c>
      <c r="E20" s="73">
        <v>8</v>
      </c>
      <c r="G20" s="74">
        <f>VLOOKUP($D20,'Prijslijst2020 - 18 deelnemers'!$A$4:$Q$16,17,FALSE)</f>
        <v>11.800000000000002</v>
      </c>
      <c r="H20" s="74">
        <f>IFERROR(VLOOKUP($D20,'Prijslijst2020 - 18 deelnemers'!$A$18:$Q$22,17,FALSE)*E20,0)</f>
        <v>16.8</v>
      </c>
      <c r="I20" s="74"/>
      <c r="J20" s="74">
        <f>SUM(G20:I20)</f>
        <v>28.6</v>
      </c>
    </row>
    <row r="21" spans="1:12" x14ac:dyDescent="0.2">
      <c r="A21" s="72">
        <v>44265</v>
      </c>
      <c r="B21" s="72">
        <v>44271</v>
      </c>
      <c r="C21" s="71" t="s">
        <v>39</v>
      </c>
      <c r="D21" s="66" t="s">
        <v>77</v>
      </c>
      <c r="E21" s="73">
        <v>7</v>
      </c>
      <c r="G21" s="74">
        <f>VLOOKUP($D21,'Prijslijst2020 - 18 deelnemers'!$A$4:$Q$16,17,FALSE)</f>
        <v>11.800000000000002</v>
      </c>
      <c r="H21" s="74">
        <f>IFERROR(VLOOKUP($D21,'Prijslijst2020 - 18 deelnemers'!$A$18:$Q$22,17,FALSE)*E21,0)</f>
        <v>14.700000000000001</v>
      </c>
      <c r="I21" s="74"/>
      <c r="J21" s="74">
        <f>SUM(G21:I21)</f>
        <v>26.500000000000004</v>
      </c>
      <c r="L21" s="66"/>
    </row>
    <row r="22" spans="1:12" x14ac:dyDescent="0.2">
      <c r="A22" s="72">
        <v>44275</v>
      </c>
      <c r="B22" s="72">
        <v>44276</v>
      </c>
      <c r="C22" s="71" t="s">
        <v>40</v>
      </c>
      <c r="D22" s="66" t="s">
        <v>6</v>
      </c>
      <c r="G22" s="74">
        <f>VLOOKUP($D22,'Prijslijst2020 - 18 deelnemers'!$A$4:$Q$16,17,FALSE)</f>
        <v>10.5</v>
      </c>
      <c r="H22" s="74">
        <f>IFERROR(VLOOKUP($D22,'Prijslijst2020 - 18 deelnemers'!$A$18:$Q$22,17,FALSE)*E22,0)</f>
        <v>0</v>
      </c>
      <c r="I22" s="74"/>
      <c r="J22" s="74">
        <f>SUM(G22:I22)</f>
        <v>10.5</v>
      </c>
    </row>
    <row r="23" spans="1:12" x14ac:dyDescent="0.2">
      <c r="A23" s="72">
        <v>44277</v>
      </c>
      <c r="B23" s="72">
        <v>44283</v>
      </c>
      <c r="C23" s="71" t="s">
        <v>41</v>
      </c>
      <c r="D23" s="66" t="s">
        <v>3</v>
      </c>
      <c r="E23" s="73">
        <v>7</v>
      </c>
      <c r="G23" s="74">
        <f>VLOOKUP($D23,'Prijslijst2020 - 18 deelnemers'!$A$4:$Q$16,17,FALSE)</f>
        <v>7.5500000000000007</v>
      </c>
      <c r="H23" s="74">
        <f>IFERROR(VLOOKUP($D23,'Prijslijst2020 - 18 deelnemers'!$A$18:$Q$22,17,FALSE)*E23,0)</f>
        <v>10.5</v>
      </c>
      <c r="I23" s="74"/>
      <c r="J23" s="74">
        <f>SUM(G23:I23)</f>
        <v>18.05</v>
      </c>
    </row>
    <row r="24" spans="1:12" x14ac:dyDescent="0.2">
      <c r="A24" s="72">
        <v>44279</v>
      </c>
      <c r="B24" s="72">
        <v>44279</v>
      </c>
      <c r="C24" s="71" t="s">
        <v>125</v>
      </c>
      <c r="D24" s="66" t="s">
        <v>7</v>
      </c>
      <c r="G24" s="74">
        <f>VLOOKUP($D24,'Prijslijst2020 - 18 deelnemers'!$A$4:$Q$16,17,FALSE)</f>
        <v>6.75</v>
      </c>
      <c r="H24" s="74">
        <f>IFERROR(VLOOKUP($D24,'Prijslijst2020 - 18 deelnemers'!$A$18:$Q$22,17,FALSE)*E24,0)</f>
        <v>0</v>
      </c>
      <c r="I24" s="74"/>
      <c r="J24" s="74">
        <f>SUM(G24:I24)</f>
        <v>6.75</v>
      </c>
    </row>
    <row r="25" spans="1:12" x14ac:dyDescent="0.2">
      <c r="A25" s="72">
        <v>44281</v>
      </c>
      <c r="B25" s="72">
        <v>44281</v>
      </c>
      <c r="C25" s="71" t="s">
        <v>124</v>
      </c>
      <c r="D25" s="66" t="s">
        <v>7</v>
      </c>
      <c r="G25" s="74">
        <f>VLOOKUP($D25,'Prijslijst2020 - 18 deelnemers'!$A$4:$Q$16,17,FALSE)</f>
        <v>6.75</v>
      </c>
      <c r="H25" s="74">
        <f>IFERROR(VLOOKUP($D25,'Prijslijst2020 - 18 deelnemers'!$A$18:$Q$22,17,FALSE)*E25,0)</f>
        <v>0</v>
      </c>
      <c r="I25" s="74"/>
      <c r="J25" s="74">
        <f>SUM(G25:I25)</f>
        <v>6.75</v>
      </c>
    </row>
    <row r="26" spans="1:12" x14ac:dyDescent="0.2">
      <c r="A26" s="72">
        <v>44283</v>
      </c>
      <c r="B26" s="72">
        <v>44283</v>
      </c>
      <c r="C26" s="71" t="s">
        <v>126</v>
      </c>
      <c r="D26" s="66" t="s">
        <v>7</v>
      </c>
      <c r="G26" s="74">
        <f>VLOOKUP($D26,'Prijslijst2020 - 18 deelnemers'!$A$4:$Q$16,17,FALSE)</f>
        <v>6.75</v>
      </c>
      <c r="H26" s="74">
        <f>IFERROR(VLOOKUP($D26,'Prijslijst2020 - 18 deelnemers'!$A$18:$Q$22,17,FALSE)*E26,0)</f>
        <v>0</v>
      </c>
      <c r="I26" s="74"/>
      <c r="J26" s="74">
        <f>SUM(G26:I26)</f>
        <v>6.75</v>
      </c>
    </row>
    <row r="27" spans="1:12" x14ac:dyDescent="0.2">
      <c r="A27" s="72">
        <v>44286</v>
      </c>
      <c r="B27" s="72">
        <v>44286</v>
      </c>
      <c r="C27" s="71" t="s">
        <v>42</v>
      </c>
      <c r="D27" s="66" t="s">
        <v>7</v>
      </c>
      <c r="G27" s="74">
        <f>VLOOKUP($D27,'Prijslijst2020 - 18 deelnemers'!$A$4:$Q$16,17,FALSE)</f>
        <v>6.75</v>
      </c>
      <c r="H27" s="74">
        <f>IFERROR(VLOOKUP($D27,'Prijslijst2020 - 18 deelnemers'!$A$18:$Q$22,17,FALSE)*E27,0)</f>
        <v>0</v>
      </c>
      <c r="I27" s="74"/>
      <c r="J27" s="74">
        <f>SUM(G27:I27)</f>
        <v>6.75</v>
      </c>
    </row>
    <row r="28" spans="1:12" x14ac:dyDescent="0.2">
      <c r="D28" s="71"/>
      <c r="E28" s="71"/>
      <c r="G28" s="71"/>
      <c r="H28" s="71"/>
      <c r="I28" s="71"/>
      <c r="J28" s="71"/>
    </row>
    <row r="29" spans="1:12" x14ac:dyDescent="0.2">
      <c r="A29" s="72">
        <v>44290</v>
      </c>
      <c r="B29" s="72">
        <v>44290</v>
      </c>
      <c r="C29" s="71" t="s">
        <v>43</v>
      </c>
      <c r="D29" s="66" t="s">
        <v>6</v>
      </c>
      <c r="G29" s="74">
        <f>VLOOKUP($D29,'Prijslijst2020 - 18 deelnemers'!$A$4:$Q$16,17,FALSE)</f>
        <v>10.5</v>
      </c>
      <c r="H29" s="74">
        <f>IFERROR(VLOOKUP($D29,'Prijslijst2020 - 18 deelnemers'!$A$18:$Q$22,17,FALSE)*E29,0)</f>
        <v>0</v>
      </c>
      <c r="I29" s="74"/>
      <c r="J29" s="74">
        <f>SUM(G29:I29)</f>
        <v>10.5</v>
      </c>
    </row>
    <row r="30" spans="1:12" x14ac:dyDescent="0.2">
      <c r="A30" s="72">
        <v>44291</v>
      </c>
      <c r="B30" s="72">
        <v>44296</v>
      </c>
      <c r="C30" s="71" t="s">
        <v>91</v>
      </c>
      <c r="D30" s="66" t="s">
        <v>3</v>
      </c>
      <c r="E30" s="73">
        <v>6</v>
      </c>
      <c r="G30" s="74">
        <f>VLOOKUP($D30,'Prijslijst2020 - 18 deelnemers'!$A$4:$Q$16,17,FALSE)</f>
        <v>7.5500000000000007</v>
      </c>
      <c r="H30" s="74">
        <f>IFERROR(VLOOKUP($D30,'Prijslijst2020 - 18 deelnemers'!$A$18:$Q$22,17,FALSE)*E30,0)</f>
        <v>9</v>
      </c>
      <c r="I30" s="74"/>
      <c r="J30" s="74">
        <f>SUM(G30:I30)</f>
        <v>16.55</v>
      </c>
    </row>
    <row r="31" spans="1:12" x14ac:dyDescent="0.2">
      <c r="A31" s="72">
        <v>44293</v>
      </c>
      <c r="B31" s="72">
        <v>44293</v>
      </c>
      <c r="C31" s="71" t="s">
        <v>44</v>
      </c>
      <c r="D31" s="66" t="s">
        <v>8</v>
      </c>
      <c r="G31" s="74">
        <f>VLOOKUP($D31,'Prijslijst2020 - 18 deelnemers'!$A$4:$Q$16,17,FALSE)</f>
        <v>1.9000000000000001</v>
      </c>
      <c r="H31" s="74">
        <f>IFERROR(VLOOKUP($D31,'Prijslijst2020 - 18 deelnemers'!$A$18:$Q$22,17,FALSE)*E31,0)</f>
        <v>0</v>
      </c>
      <c r="I31" s="74"/>
      <c r="J31" s="74">
        <f>SUM(G31:I31)</f>
        <v>1.9000000000000001</v>
      </c>
    </row>
    <row r="32" spans="1:12" x14ac:dyDescent="0.2">
      <c r="A32" s="72">
        <v>44297</v>
      </c>
      <c r="B32" s="72">
        <v>44297</v>
      </c>
      <c r="C32" s="71" t="s">
        <v>45</v>
      </c>
      <c r="D32" s="66" t="s">
        <v>6</v>
      </c>
      <c r="G32" s="74">
        <f>VLOOKUP($D32,'Prijslijst2020 - 18 deelnemers'!$A$4:$Q$16,17,FALSE)</f>
        <v>10.5</v>
      </c>
      <c r="H32" s="74">
        <f>IFERROR(VLOOKUP($D32,'Prijslijst2020 - 18 deelnemers'!$A$18:$Q$22,17,FALSE)*E32,0)</f>
        <v>0</v>
      </c>
      <c r="I32" s="74"/>
      <c r="J32" s="74">
        <f>SUM(G32:I32)</f>
        <v>10.5</v>
      </c>
    </row>
    <row r="33" spans="1:10" x14ac:dyDescent="0.2">
      <c r="A33" s="72">
        <v>44300</v>
      </c>
      <c r="B33" s="72">
        <v>44300</v>
      </c>
      <c r="C33" s="71" t="s">
        <v>46</v>
      </c>
      <c r="D33" s="66" t="s">
        <v>8</v>
      </c>
      <c r="G33" s="74">
        <f>VLOOKUP($D33,'Prijslijst2020 - 18 deelnemers'!$A$4:$Q$16,17,FALSE)</f>
        <v>1.9000000000000001</v>
      </c>
      <c r="H33" s="74">
        <f>IFERROR(VLOOKUP($D33,'Prijslijst2020 - 18 deelnemers'!$A$18:$Q$22,17,FALSE)*E33,0)</f>
        <v>0</v>
      </c>
      <c r="I33" s="74"/>
      <c r="J33" s="74">
        <f>SUM(G33:I33)</f>
        <v>1.9000000000000001</v>
      </c>
    </row>
    <row r="34" spans="1:10" x14ac:dyDescent="0.2">
      <c r="A34" s="72">
        <v>44304</v>
      </c>
      <c r="B34" s="72">
        <v>44304</v>
      </c>
      <c r="C34" s="71" t="s">
        <v>47</v>
      </c>
      <c r="D34" s="66" t="s">
        <v>6</v>
      </c>
      <c r="G34" s="74">
        <f>VLOOKUP($D34,'Prijslijst2020 - 18 deelnemers'!$A$4:$Q$16,17,FALSE)</f>
        <v>10.5</v>
      </c>
      <c r="H34" s="74">
        <f>IFERROR(VLOOKUP($D34,'Prijslijst2020 - 18 deelnemers'!$A$18:$Q$22,17,FALSE)*E34,0)</f>
        <v>0</v>
      </c>
      <c r="I34" s="74"/>
      <c r="J34" s="74">
        <f>SUM(G34:I34)</f>
        <v>10.5</v>
      </c>
    </row>
    <row r="35" spans="1:10" x14ac:dyDescent="0.2">
      <c r="A35" s="72">
        <v>44305</v>
      </c>
      <c r="B35" s="72">
        <v>44309</v>
      </c>
      <c r="C35" s="71" t="s">
        <v>85</v>
      </c>
      <c r="D35" s="66" t="s">
        <v>4</v>
      </c>
      <c r="E35" s="73">
        <v>5</v>
      </c>
      <c r="G35" s="74">
        <f>VLOOKUP($D35,'Prijslijst2020 - 18 deelnemers'!$A$4:$Q$16,17,FALSE)</f>
        <v>2.25</v>
      </c>
      <c r="H35" s="74">
        <f>IFERROR(VLOOKUP($D35,'Prijslijst2020 - 18 deelnemers'!$A$18:$Q$22,17,FALSE)*E35,0)</f>
        <v>3</v>
      </c>
      <c r="I35" s="74"/>
      <c r="J35" s="74">
        <f>SUM(G35:I35)</f>
        <v>5.25</v>
      </c>
    </row>
    <row r="36" spans="1:10" x14ac:dyDescent="0.2">
      <c r="A36" s="72">
        <v>44307</v>
      </c>
      <c r="B36" s="72">
        <v>44307</v>
      </c>
      <c r="C36" s="75" t="s">
        <v>48</v>
      </c>
      <c r="D36" s="66" t="s">
        <v>7</v>
      </c>
      <c r="G36" s="74">
        <f>VLOOKUP($D36,'Prijslijst2020 - 18 deelnemers'!$A$4:$Q$16,17,FALSE)</f>
        <v>6.75</v>
      </c>
      <c r="H36" s="74">
        <f>IFERROR(VLOOKUP($D36,'Prijslijst2020 - 18 deelnemers'!$A$18:$Q$22,17,FALSE)*E36,0)</f>
        <v>0</v>
      </c>
      <c r="I36" s="74"/>
      <c r="J36" s="74">
        <f>SUM(G36:I36)</f>
        <v>6.75</v>
      </c>
    </row>
    <row r="37" spans="1:10" x14ac:dyDescent="0.2">
      <c r="A37" s="72">
        <v>44311</v>
      </c>
      <c r="B37" s="72">
        <v>44311</v>
      </c>
      <c r="C37" s="75" t="s">
        <v>49</v>
      </c>
      <c r="D37" s="66" t="s">
        <v>6</v>
      </c>
      <c r="G37" s="74">
        <f>VLOOKUP($D37,'Prijslijst2020 - 18 deelnemers'!$A$4:$Q$16,17,FALSE)</f>
        <v>10.5</v>
      </c>
      <c r="H37" s="74">
        <f>IFERROR(VLOOKUP($D37,'Prijslijst2020 - 18 deelnemers'!$A$18:$Q$22,17,FALSE)*E37,0)</f>
        <v>0</v>
      </c>
      <c r="I37" s="74"/>
      <c r="J37" s="74">
        <f>SUM(G37:I37)</f>
        <v>10.5</v>
      </c>
    </row>
    <row r="38" spans="1:10" x14ac:dyDescent="0.2">
      <c r="A38" s="72">
        <v>44313</v>
      </c>
      <c r="B38" s="72">
        <v>44318</v>
      </c>
      <c r="C38" s="71" t="s">
        <v>50</v>
      </c>
      <c r="D38" s="66" t="s">
        <v>3</v>
      </c>
      <c r="E38" s="73">
        <v>6</v>
      </c>
      <c r="G38" s="74">
        <f>VLOOKUP($D38,'Prijslijst2020 - 18 deelnemers'!$A$4:$Q$16,17,FALSE)</f>
        <v>7.5500000000000007</v>
      </c>
      <c r="H38" s="74">
        <f>IFERROR(VLOOKUP($D38,'Prijslijst2020 - 18 deelnemers'!$A$18:$Q$22,17,FALSE)*E38,0)</f>
        <v>9</v>
      </c>
      <c r="I38" s="74"/>
      <c r="J38" s="74">
        <f>SUM(G38:I38)</f>
        <v>16.55</v>
      </c>
    </row>
    <row r="39" spans="1:10" x14ac:dyDescent="0.2">
      <c r="D39" s="71"/>
      <c r="E39" s="71"/>
      <c r="G39" s="71"/>
      <c r="H39" s="71"/>
      <c r="I39" s="71"/>
      <c r="J39" s="71"/>
    </row>
    <row r="40" spans="1:10" x14ac:dyDescent="0.2">
      <c r="A40" s="72">
        <v>44317</v>
      </c>
      <c r="B40" s="72">
        <v>44317</v>
      </c>
      <c r="C40" s="71" t="s">
        <v>51</v>
      </c>
      <c r="D40" s="66" t="s">
        <v>7</v>
      </c>
      <c r="G40" s="74">
        <f>VLOOKUP($D40,'Prijslijst2020 - 18 deelnemers'!$A$4:$Q$16,17,FALSE)</f>
        <v>6.75</v>
      </c>
      <c r="H40" s="74">
        <f>IFERROR(VLOOKUP($D40,'Prijslijst2020 - 18 deelnemers'!$A$18:$Q$22,17,FALSE)*E40,0)</f>
        <v>0</v>
      </c>
      <c r="I40" s="74"/>
      <c r="J40" s="74">
        <f>SUM(G40:I40)</f>
        <v>6.75</v>
      </c>
    </row>
    <row r="41" spans="1:10" x14ac:dyDescent="0.2">
      <c r="A41" s="72">
        <v>44324</v>
      </c>
      <c r="B41" s="72">
        <v>44346</v>
      </c>
      <c r="C41" s="71" t="s">
        <v>52</v>
      </c>
      <c r="D41" s="66" t="s">
        <v>104</v>
      </c>
      <c r="E41" s="73">
        <v>21</v>
      </c>
      <c r="G41" s="74">
        <f>VLOOKUP($D41,'Prijslijst2020 - 18 deelnemers'!$A$4:$Q$16,17,FALSE)</f>
        <v>30.650000000000002</v>
      </c>
      <c r="H41" s="74">
        <f>IFERROR(VLOOKUP($D41,'Prijslijst2020 - 18 deelnemers'!$A$18:$Q$22,17,FALSE)*E41,0)</f>
        <v>77.700000000000017</v>
      </c>
      <c r="I41" s="74">
        <f>'Prijslijst2020 - 18 deelnemers'!B26+'Prijslijst2020 - 18 deelnemers'!B27</f>
        <v>2</v>
      </c>
      <c r="J41" s="74">
        <f>SUM(G41:I41)</f>
        <v>110.35000000000002</v>
      </c>
    </row>
    <row r="42" spans="1:10" x14ac:dyDescent="0.2">
      <c r="A42" s="72">
        <v>44346</v>
      </c>
      <c r="B42" s="72">
        <v>44353</v>
      </c>
      <c r="C42" s="71" t="s">
        <v>53</v>
      </c>
      <c r="D42" s="66" t="s">
        <v>77</v>
      </c>
      <c r="E42" s="73">
        <v>8</v>
      </c>
      <c r="G42" s="74">
        <f>VLOOKUP($D42,'Prijslijst2020 - 18 deelnemers'!$A$4:$Q$16,17,FALSE)</f>
        <v>11.800000000000002</v>
      </c>
      <c r="H42" s="74">
        <f>IFERROR(VLOOKUP($D42,'Prijslijst2020 - 18 deelnemers'!$A$18:$Q$22,17,FALSE)*E42,0)</f>
        <v>16.8</v>
      </c>
      <c r="I42" s="74"/>
      <c r="J42" s="74">
        <f>SUM(G42:I42)</f>
        <v>28.6</v>
      </c>
    </row>
    <row r="43" spans="1:10" x14ac:dyDescent="0.2">
      <c r="D43" s="71"/>
      <c r="E43" s="71"/>
      <c r="G43" s="71"/>
      <c r="H43" s="71"/>
      <c r="I43" s="71"/>
      <c r="J43" s="71"/>
    </row>
    <row r="44" spans="1:10" x14ac:dyDescent="0.2">
      <c r="A44" s="72">
        <v>44353</v>
      </c>
      <c r="B44" s="72">
        <v>44360</v>
      </c>
      <c r="C44" s="71" t="s">
        <v>54</v>
      </c>
      <c r="D44" s="66" t="s">
        <v>77</v>
      </c>
      <c r="E44" s="73">
        <v>8</v>
      </c>
      <c r="G44" s="74">
        <f>VLOOKUP($D44,'Prijslijst2020 - 18 deelnemers'!$A$4:$Q$16,17,FALSE)</f>
        <v>11.800000000000002</v>
      </c>
      <c r="H44" s="74">
        <f>IFERROR(VLOOKUP($D44,'Prijslijst2020 - 18 deelnemers'!$A$18:$Q$22,17,FALSE)*E44,0)</f>
        <v>16.8</v>
      </c>
      <c r="I44" s="74"/>
      <c r="J44" s="74">
        <f t="shared" ref="J44" si="1">SUM(G44:I44)</f>
        <v>28.6</v>
      </c>
    </row>
    <row r="45" spans="1:10" x14ac:dyDescent="0.2">
      <c r="A45" s="72">
        <v>44355</v>
      </c>
      <c r="B45" s="72">
        <v>44355</v>
      </c>
      <c r="C45" s="71" t="s">
        <v>129</v>
      </c>
      <c r="D45" s="66" t="s">
        <v>8</v>
      </c>
      <c r="G45" s="74">
        <f>VLOOKUP($D45,'Prijslijst2020 - 18 deelnemers'!$A$4:$Q$16,17,FALSE)</f>
        <v>1.9000000000000001</v>
      </c>
      <c r="H45" s="74">
        <f>IFERROR(VLOOKUP($D45,'Prijslijst2020 - 18 deelnemers'!$A$18:$Q$22,17,FALSE)*E45,0)</f>
        <v>0</v>
      </c>
      <c r="I45" s="74"/>
      <c r="J45" s="74">
        <f>SUM(G45:I45)</f>
        <v>1.9000000000000001</v>
      </c>
    </row>
    <row r="46" spans="1:10" x14ac:dyDescent="0.2">
      <c r="A46" s="72">
        <v>44356</v>
      </c>
      <c r="B46" s="72">
        <v>44360</v>
      </c>
      <c r="C46" s="71" t="s">
        <v>93</v>
      </c>
      <c r="D46" s="66" t="s">
        <v>4</v>
      </c>
      <c r="E46" s="73">
        <v>5</v>
      </c>
      <c r="G46" s="74">
        <f>VLOOKUP($D46,'Prijslijst2020 - 18 deelnemers'!$A$4:$Q$16,17,FALSE)</f>
        <v>2.25</v>
      </c>
      <c r="H46" s="74">
        <f>IFERROR(VLOOKUP($D46,'Prijslijst2020 - 18 deelnemers'!$A$18:$Q$22,17,FALSE)*E46,0)</f>
        <v>3</v>
      </c>
      <c r="I46" s="74"/>
      <c r="J46" s="74">
        <f>SUM(G46:I46)</f>
        <v>5.25</v>
      </c>
    </row>
    <row r="47" spans="1:10" x14ac:dyDescent="0.2">
      <c r="A47" s="72">
        <v>44357</v>
      </c>
      <c r="B47" s="72">
        <v>44360</v>
      </c>
      <c r="C47" s="71" t="s">
        <v>130</v>
      </c>
      <c r="D47" s="66" t="s">
        <v>4</v>
      </c>
      <c r="E47" s="73">
        <v>4</v>
      </c>
      <c r="G47" s="74">
        <f>VLOOKUP($D47,'Prijslijst2020 - 18 deelnemers'!$A$4:$Q$16,17,FALSE)</f>
        <v>2.25</v>
      </c>
      <c r="H47" s="74">
        <f>IFERROR(VLOOKUP($D47,'Prijslijst2020 - 18 deelnemers'!$A$18:$Q$22,17,FALSE)*E47,0)</f>
        <v>2.4</v>
      </c>
      <c r="I47" s="74"/>
      <c r="J47" s="74">
        <f>SUM(G47:I47)</f>
        <v>4.6500000000000004</v>
      </c>
    </row>
    <row r="48" spans="1:10" x14ac:dyDescent="0.2">
      <c r="A48" s="72">
        <v>44373</v>
      </c>
      <c r="B48" s="72">
        <v>44395</v>
      </c>
      <c r="C48" s="71" t="s">
        <v>55</v>
      </c>
      <c r="D48" s="66" t="s">
        <v>22</v>
      </c>
      <c r="E48" s="73">
        <v>21</v>
      </c>
      <c r="G48" s="74">
        <f>VLOOKUP($D48,'Prijslijst2020 - 18 deelnemers'!$A$4:$Q$16,17,FALSE)</f>
        <v>37.6</v>
      </c>
      <c r="H48" s="74">
        <f>IFERROR(VLOOKUP($D48,'Prijslijst2020 - 18 deelnemers'!$A$18:$Q$22,17,FALSE)*E48,0)</f>
        <v>90.3</v>
      </c>
      <c r="I48" s="74">
        <f>'Prijslijst2020 - 18 deelnemers'!B24+'Prijslijst2020 - 18 deelnemers'!B25</f>
        <v>3</v>
      </c>
      <c r="J48" s="74">
        <f>SUM(G48:I48)</f>
        <v>130.9</v>
      </c>
    </row>
    <row r="49" spans="1:10" x14ac:dyDescent="0.2">
      <c r="A49" s="72"/>
      <c r="B49" s="72"/>
      <c r="G49" s="74"/>
      <c r="H49" s="74"/>
      <c r="I49" s="74"/>
      <c r="J49" s="74"/>
    </row>
    <row r="50" spans="1:10" x14ac:dyDescent="0.2">
      <c r="A50" s="72">
        <v>44397</v>
      </c>
      <c r="B50" s="72">
        <v>44401</v>
      </c>
      <c r="C50" s="71" t="s">
        <v>131</v>
      </c>
      <c r="D50" s="66" t="s">
        <v>4</v>
      </c>
      <c r="E50" s="73">
        <v>5</v>
      </c>
      <c r="G50" s="74">
        <f>VLOOKUP($D50,'Prijslijst2020 - 18 deelnemers'!$A$4:$Q$16,17,FALSE)</f>
        <v>2.25</v>
      </c>
      <c r="H50" s="74">
        <f>IFERROR(VLOOKUP($D50,'Prijslijst2020 - 18 deelnemers'!$A$18:$Q$22,17,FALSE)*E50,0)</f>
        <v>3</v>
      </c>
      <c r="I50" s="74"/>
      <c r="J50" s="74">
        <f>SUM(G50:I50)</f>
        <v>5.25</v>
      </c>
    </row>
    <row r="51" spans="1:10" x14ac:dyDescent="0.2">
      <c r="A51" s="72">
        <v>44401</v>
      </c>
      <c r="B51" s="72">
        <v>44401</v>
      </c>
      <c r="C51" s="71" t="s">
        <v>110</v>
      </c>
      <c r="D51" s="71" t="s">
        <v>97</v>
      </c>
      <c r="E51" s="71"/>
      <c r="G51" s="74">
        <f>VLOOKUP($D51,'Prijslijst2020 - 18 deelnemers'!$A$4:$Q$16,17,FALSE)</f>
        <v>18.150000000000002</v>
      </c>
      <c r="H51" s="74">
        <f>IFERROR(VLOOKUP($D51,'Prijslijst2020 - 18 deelnemers'!$A$18:$Q$22,17,FALSE)*E51,0)</f>
        <v>0</v>
      </c>
      <c r="I51" s="74"/>
      <c r="J51" s="74">
        <f>SUM(G51:I51)</f>
        <v>18.150000000000002</v>
      </c>
    </row>
    <row r="52" spans="1:10" x14ac:dyDescent="0.2">
      <c r="A52" s="72">
        <v>44405</v>
      </c>
      <c r="B52" s="72">
        <v>44405</v>
      </c>
      <c r="C52" s="71" t="s">
        <v>111</v>
      </c>
      <c r="D52" s="66" t="s">
        <v>98</v>
      </c>
      <c r="G52" s="74">
        <f>VLOOKUP($D52,'Prijslijst2020 - 18 deelnemers'!$A$4:$Q$16,17,FALSE)</f>
        <v>9.9999999999999982</v>
      </c>
      <c r="H52" s="74">
        <f>IFERROR(VLOOKUP($D52,'Prijslijst2020 - 18 deelnemers'!$A$18:$Q$22,17,FALSE)*E52,0)</f>
        <v>0</v>
      </c>
      <c r="I52" s="74"/>
      <c r="J52" s="74">
        <f>SUM(G52:I52)</f>
        <v>9.9999999999999982</v>
      </c>
    </row>
    <row r="53" spans="1:10" x14ac:dyDescent="0.2">
      <c r="A53" s="72">
        <v>44406</v>
      </c>
      <c r="B53" s="72">
        <v>44408</v>
      </c>
      <c r="C53" s="71" t="s">
        <v>132</v>
      </c>
      <c r="D53" s="66" t="s">
        <v>4</v>
      </c>
      <c r="E53" s="73">
        <v>3</v>
      </c>
      <c r="G53" s="74">
        <f>VLOOKUP($D53,'Prijslijst2020 - 18 deelnemers'!$A$4:$Q$16,17,FALSE)</f>
        <v>2.25</v>
      </c>
      <c r="H53" s="74">
        <f>IFERROR(VLOOKUP($D53,'Prijslijst2020 - 18 deelnemers'!$A$18:$Q$22,17,FALSE)*E53,0)</f>
        <v>1.7999999999999998</v>
      </c>
      <c r="I53" s="74"/>
      <c r="J53" s="74">
        <f>SUM(G53:I53)</f>
        <v>4.05</v>
      </c>
    </row>
    <row r="54" spans="1:10" x14ac:dyDescent="0.2">
      <c r="A54" s="72">
        <v>44408</v>
      </c>
      <c r="B54" s="72">
        <v>44408</v>
      </c>
      <c r="C54" s="71" t="s">
        <v>128</v>
      </c>
      <c r="D54" s="66" t="s">
        <v>7</v>
      </c>
      <c r="G54" s="74">
        <f>VLOOKUP($D54,'Prijslijst2020 - 18 deelnemers'!$A$4:$Q$16,17,FALSE)</f>
        <v>6.75</v>
      </c>
      <c r="H54" s="74">
        <f>IFERROR(VLOOKUP($D54,'Prijslijst2020 - 18 deelnemers'!$A$18:$Q$22,17,FALSE)*E54,0)</f>
        <v>0</v>
      </c>
      <c r="I54" s="74"/>
      <c r="J54" s="74">
        <f>SUM(G54:I54)</f>
        <v>6.75</v>
      </c>
    </row>
    <row r="55" spans="1:10" x14ac:dyDescent="0.2">
      <c r="D55" s="71"/>
      <c r="E55" s="71"/>
      <c r="G55" s="71"/>
      <c r="H55" s="71"/>
      <c r="I55" s="71"/>
      <c r="J55" s="71"/>
    </row>
    <row r="56" spans="1:10" x14ac:dyDescent="0.2">
      <c r="A56" s="72">
        <v>44411</v>
      </c>
      <c r="B56" s="72">
        <v>44415</v>
      </c>
      <c r="C56" s="71" t="s">
        <v>57</v>
      </c>
      <c r="D56" s="66" t="s">
        <v>4</v>
      </c>
      <c r="E56" s="73">
        <v>5</v>
      </c>
      <c r="G56" s="74">
        <f>VLOOKUP($D56,'Prijslijst2020 - 18 deelnemers'!$A$4:$Q$16,17,FALSE)</f>
        <v>2.25</v>
      </c>
      <c r="H56" s="74">
        <f>IFERROR(VLOOKUP($D56,'Prijslijst2020 - 18 deelnemers'!$A$18:$Q$22,17,FALSE)*E56,0)</f>
        <v>3</v>
      </c>
      <c r="I56" s="74"/>
      <c r="J56" s="74">
        <f>SUM(G56:I56)</f>
        <v>5.25</v>
      </c>
    </row>
    <row r="57" spans="1:10" x14ac:dyDescent="0.2">
      <c r="A57" s="72">
        <v>44417</v>
      </c>
      <c r="B57" s="72">
        <v>44423</v>
      </c>
      <c r="C57" s="71" t="s">
        <v>56</v>
      </c>
      <c r="D57" s="66" t="s">
        <v>3</v>
      </c>
      <c r="E57" s="73">
        <v>7</v>
      </c>
      <c r="G57" s="74">
        <f>VLOOKUP($D57,'Prijslijst2020 - 18 deelnemers'!$A$4:$Q$16,17,FALSE)</f>
        <v>7.5500000000000007</v>
      </c>
      <c r="H57" s="74">
        <f>IFERROR(VLOOKUP($D57,'Prijslijst2020 - 18 deelnemers'!$A$18:$Q$22,17,FALSE)*E57,0)</f>
        <v>10.5</v>
      </c>
      <c r="I57" s="74"/>
      <c r="J57" s="74">
        <f>SUM(G57:I57)</f>
        <v>18.05</v>
      </c>
    </row>
    <row r="58" spans="1:10" x14ac:dyDescent="0.2">
      <c r="A58" s="72">
        <v>44422</v>
      </c>
      <c r="B58" s="72">
        <v>44444</v>
      </c>
      <c r="C58" s="75" t="s">
        <v>59</v>
      </c>
      <c r="D58" s="66" t="s">
        <v>104</v>
      </c>
      <c r="E58" s="73">
        <v>21</v>
      </c>
      <c r="G58" s="74">
        <f>VLOOKUP($D58,'Prijslijst2020 - 18 deelnemers'!$A$4:$Q$16,17,FALSE)</f>
        <v>30.650000000000002</v>
      </c>
      <c r="H58" s="74">
        <f>IFERROR(VLOOKUP($D58,'Prijslijst2020 - 18 deelnemers'!$A$18:$Q$22,17,FALSE)*E58,0)</f>
        <v>77.700000000000017</v>
      </c>
      <c r="I58" s="74">
        <f>'Prijslijst2020 - 18 deelnemers'!B26+'Prijslijst2020 - 18 deelnemers'!B27</f>
        <v>2</v>
      </c>
      <c r="J58" s="74">
        <f>SUM(G58:I58)</f>
        <v>110.35000000000002</v>
      </c>
    </row>
    <row r="59" spans="1:10" x14ac:dyDescent="0.2">
      <c r="A59" s="72">
        <v>44430</v>
      </c>
      <c r="B59" s="72">
        <v>44430</v>
      </c>
      <c r="C59" s="71" t="s">
        <v>82</v>
      </c>
      <c r="D59" s="66" t="s">
        <v>7</v>
      </c>
      <c r="G59" s="74">
        <f>VLOOKUP($D59,'Prijslijst2020 - 18 deelnemers'!$A$4:$Q$16,17,FALSE)</f>
        <v>6.75</v>
      </c>
      <c r="H59" s="74">
        <f>IFERROR(VLOOKUP($D59,'Prijslijst2020 - 18 deelnemers'!$A$18:$Q$22,17,FALSE)*E59,0)</f>
        <v>0</v>
      </c>
      <c r="I59" s="74"/>
      <c r="J59" s="74">
        <f>SUM(G59:I59)</f>
        <v>6.75</v>
      </c>
    </row>
    <row r="60" spans="1:10" x14ac:dyDescent="0.2">
      <c r="A60" s="72">
        <v>44434</v>
      </c>
      <c r="B60" s="72">
        <v>44437</v>
      </c>
      <c r="C60" s="71" t="s">
        <v>94</v>
      </c>
      <c r="D60" s="66" t="s">
        <v>4</v>
      </c>
      <c r="E60" s="73">
        <v>4</v>
      </c>
      <c r="G60" s="74">
        <f>VLOOKUP($D60,'Prijslijst2020 - 18 deelnemers'!$A$4:$Q$16,17,FALSE)</f>
        <v>2.25</v>
      </c>
      <c r="H60" s="74">
        <f>IFERROR(VLOOKUP($D60,'Prijslijst2020 - 18 deelnemers'!$A$18:$Q$22,17,FALSE)*E60,0)</f>
        <v>2.4</v>
      </c>
      <c r="I60" s="74"/>
      <c r="J60" s="74">
        <f>SUM(G60:I60)</f>
        <v>4.6500000000000004</v>
      </c>
    </row>
    <row r="61" spans="1:10" x14ac:dyDescent="0.2">
      <c r="A61" s="72">
        <v>44437</v>
      </c>
      <c r="B61" s="72">
        <v>44437</v>
      </c>
      <c r="C61" s="71" t="s">
        <v>78</v>
      </c>
      <c r="D61" s="66" t="s">
        <v>7</v>
      </c>
      <c r="G61" s="74">
        <f>VLOOKUP($D61,'Prijslijst2020 - 18 deelnemers'!$A$4:$Q$16,17,FALSE)</f>
        <v>6.75</v>
      </c>
      <c r="H61" s="74">
        <f>IFERROR(VLOOKUP($D61,'Prijslijst2020 - 18 deelnemers'!$A$18:$Q$22,17,FALSE)*E61,0)</f>
        <v>0</v>
      </c>
      <c r="I61" s="74"/>
      <c r="J61" s="74">
        <f>SUM(G61:I61)</f>
        <v>6.75</v>
      </c>
    </row>
    <row r="62" spans="1:10" x14ac:dyDescent="0.2">
      <c r="A62" s="72">
        <v>44438</v>
      </c>
      <c r="B62" s="72">
        <v>44444</v>
      </c>
      <c r="C62" s="71" t="s">
        <v>81</v>
      </c>
      <c r="D62" s="66" t="s">
        <v>3</v>
      </c>
      <c r="E62" s="73">
        <v>7</v>
      </c>
      <c r="G62" s="74">
        <f>VLOOKUP($D62,'Prijslijst2020 - 18 deelnemers'!$A$4:$Q$16,17,FALSE)</f>
        <v>7.5500000000000007</v>
      </c>
      <c r="H62" s="74">
        <f>IFERROR(VLOOKUP($D62,'Prijslijst2020 - 18 deelnemers'!$A$18:$Q$22,17,FALSE)*E62,0)</f>
        <v>10.5</v>
      </c>
      <c r="I62" s="74"/>
      <c r="J62" s="74">
        <f>SUM(G62:I62)</f>
        <v>18.05</v>
      </c>
    </row>
    <row r="64" spans="1:10" x14ac:dyDescent="0.2">
      <c r="A64" s="72">
        <v>44444</v>
      </c>
      <c r="B64" s="72">
        <v>44451</v>
      </c>
      <c r="C64" s="71" t="s">
        <v>61</v>
      </c>
      <c r="D64" s="66" t="s">
        <v>4</v>
      </c>
      <c r="E64" s="73">
        <v>8</v>
      </c>
      <c r="G64" s="74">
        <f>VLOOKUP($D64,'Prijslijst2020 - 18 deelnemers'!$A$4:$Q$16,17,FALSE)</f>
        <v>2.25</v>
      </c>
      <c r="H64" s="74">
        <f>IFERROR(VLOOKUP($D64,'Prijslijst2020 - 18 deelnemers'!$A$18:$Q$22,17,FALSE)*E64,0)</f>
        <v>4.8</v>
      </c>
      <c r="I64" s="74"/>
      <c r="J64" s="74">
        <f>SUM(G64:I64)</f>
        <v>7.05</v>
      </c>
    </row>
    <row r="65" spans="1:10" x14ac:dyDescent="0.2">
      <c r="A65" s="72">
        <v>44449</v>
      </c>
      <c r="B65" s="72">
        <v>44449</v>
      </c>
      <c r="C65" s="71" t="s">
        <v>62</v>
      </c>
      <c r="D65" s="66" t="s">
        <v>7</v>
      </c>
      <c r="G65" s="74">
        <f>VLOOKUP($D65,'Prijslijst2020 - 18 deelnemers'!$A$4:$Q$16,17,FALSE)</f>
        <v>6.75</v>
      </c>
      <c r="H65" s="74">
        <f>IFERROR(VLOOKUP($D65,'Prijslijst2020 - 18 deelnemers'!$A$18:$Q$22,17,FALSE)*E65,0)</f>
        <v>0</v>
      </c>
      <c r="I65" s="74"/>
      <c r="J65" s="74">
        <f>SUM(G65:I65)</f>
        <v>6.75</v>
      </c>
    </row>
    <row r="66" spans="1:10" x14ac:dyDescent="0.2">
      <c r="A66" s="72">
        <v>44451</v>
      </c>
      <c r="B66" s="72">
        <v>44451</v>
      </c>
      <c r="C66" s="71" t="s">
        <v>63</v>
      </c>
      <c r="D66" s="66" t="s">
        <v>7</v>
      </c>
      <c r="G66" s="74">
        <f>VLOOKUP($D66,'Prijslijst2020 - 18 deelnemers'!$A$4:$Q$16,17,FALSE)</f>
        <v>6.75</v>
      </c>
      <c r="H66" s="74">
        <f>IFERROR(VLOOKUP($D66,'Prijslijst2020 - 18 deelnemers'!$A$18:$Q$22,17,FALSE)*E66,0)</f>
        <v>0</v>
      </c>
      <c r="I66" s="74"/>
      <c r="J66" s="74">
        <f>SUM(G66:I66)</f>
        <v>6.75</v>
      </c>
    </row>
    <row r="67" spans="1:10" x14ac:dyDescent="0.2">
      <c r="A67" s="72">
        <v>44451</v>
      </c>
      <c r="B67" s="72">
        <v>44451</v>
      </c>
      <c r="C67" s="71" t="s">
        <v>136</v>
      </c>
      <c r="D67" s="66" t="s">
        <v>8</v>
      </c>
      <c r="G67" s="74">
        <f>VLOOKUP($D67,'Prijslijst2020 - 18 deelnemers'!$A$4:$Q$16,17,FALSE)</f>
        <v>1.9000000000000001</v>
      </c>
      <c r="H67" s="74">
        <f>IFERROR(VLOOKUP($D67,'Prijslijst2020 - 18 deelnemers'!$A$18:$Q$22,17,FALSE)*E67,0)</f>
        <v>0</v>
      </c>
      <c r="I67" s="74"/>
      <c r="J67" s="74">
        <f>SUM(G67:I67)</f>
        <v>1.9000000000000001</v>
      </c>
    </row>
    <row r="68" spans="1:10" x14ac:dyDescent="0.2">
      <c r="A68" s="72">
        <v>44461</v>
      </c>
      <c r="B68" s="72">
        <v>44461</v>
      </c>
      <c r="C68" s="75" t="s">
        <v>64</v>
      </c>
      <c r="D68" s="66" t="s">
        <v>98</v>
      </c>
      <c r="G68" s="74">
        <f>VLOOKUP($D68,'Prijslijst2020 - 18 deelnemers'!$A$4:$Q$16,17,FALSE)</f>
        <v>9.9999999999999982</v>
      </c>
      <c r="H68" s="74">
        <f>IFERROR(VLOOKUP($D68,'Prijslijst2020 - 18 deelnemers'!$A$18:$Q$22,17,FALSE)*E68,0)</f>
        <v>0</v>
      </c>
      <c r="I68" s="74"/>
      <c r="J68" s="74">
        <f>SUM(G68:I68)</f>
        <v>9.9999999999999982</v>
      </c>
    </row>
    <row r="69" spans="1:10" x14ac:dyDescent="0.2">
      <c r="A69" s="72">
        <v>44465</v>
      </c>
      <c r="B69" s="72">
        <v>44465</v>
      </c>
      <c r="C69" s="71" t="s">
        <v>65</v>
      </c>
      <c r="D69" s="66" t="s">
        <v>97</v>
      </c>
      <c r="G69" s="74">
        <f>VLOOKUP($D69,'Prijslijst2020 - 18 deelnemers'!$A$4:$Q$16,17,FALSE)</f>
        <v>18.150000000000002</v>
      </c>
      <c r="H69" s="74">
        <f>IFERROR(VLOOKUP($D69,'Prijslijst2020 - 18 deelnemers'!$A$18:$Q$22,17,FALSE)*E69,0)</f>
        <v>0</v>
      </c>
      <c r="I69" s="74"/>
      <c r="J69" s="74">
        <f>SUM(G69:I69)</f>
        <v>18.150000000000002</v>
      </c>
    </row>
    <row r="70" spans="1:10" x14ac:dyDescent="0.2">
      <c r="D70" s="71"/>
      <c r="E70" s="71"/>
      <c r="G70" s="71"/>
      <c r="H70" s="71"/>
      <c r="I70" s="71"/>
      <c r="J70" s="71"/>
    </row>
    <row r="71" spans="1:10" x14ac:dyDescent="0.2">
      <c r="A71" s="72">
        <v>44471</v>
      </c>
      <c r="B71" s="72">
        <v>44471</v>
      </c>
      <c r="C71" s="71" t="s">
        <v>68</v>
      </c>
      <c r="D71" s="66" t="s">
        <v>8</v>
      </c>
      <c r="G71" s="74">
        <f>VLOOKUP($D71,'Prijslijst2020 - 18 deelnemers'!$A$4:$Q$16,17,FALSE)</f>
        <v>1.9000000000000001</v>
      </c>
      <c r="H71" s="74">
        <f>IFERROR(VLOOKUP($D71,'Prijslijst2020 - 18 deelnemers'!$A$18:$Q$22,17,FALSE)*E71,0)</f>
        <v>0</v>
      </c>
      <c r="I71" s="74"/>
      <c r="J71" s="74">
        <f>SUM(G71:I71)</f>
        <v>1.9000000000000001</v>
      </c>
    </row>
    <row r="72" spans="1:10" x14ac:dyDescent="0.2">
      <c r="A72" s="72">
        <v>44472</v>
      </c>
      <c r="B72" s="72">
        <v>44472</v>
      </c>
      <c r="C72" s="71" t="s">
        <v>86</v>
      </c>
      <c r="D72" s="66" t="s">
        <v>8</v>
      </c>
      <c r="G72" s="74">
        <f>VLOOKUP($D72,'Prijslijst2020 - 18 deelnemers'!$A$4:$Q$16,17,FALSE)</f>
        <v>1.9000000000000001</v>
      </c>
      <c r="H72" s="74">
        <f>IFERROR(VLOOKUP($D72,'Prijslijst2020 - 18 deelnemers'!$A$18:$Q$22,17,FALSE)*E72,0)</f>
        <v>0</v>
      </c>
      <c r="I72" s="74"/>
      <c r="J72" s="74">
        <f>SUM(G72:I72)</f>
        <v>1.9000000000000001</v>
      </c>
    </row>
    <row r="73" spans="1:10" x14ac:dyDescent="0.2">
      <c r="A73" s="72">
        <v>44472</v>
      </c>
      <c r="B73" s="72">
        <v>44472</v>
      </c>
      <c r="C73" s="71" t="s">
        <v>80</v>
      </c>
      <c r="D73" s="66" t="s">
        <v>8</v>
      </c>
      <c r="G73" s="74">
        <f>VLOOKUP($D73,'Prijslijst2020 - 18 deelnemers'!$A$4:$Q$16,17,FALSE)</f>
        <v>1.9000000000000001</v>
      </c>
      <c r="H73" s="74">
        <f>IFERROR(VLOOKUP($D73,'Prijslijst2020 - 18 deelnemers'!$A$18:$Q$22,17,FALSE)*E73,0)</f>
        <v>0</v>
      </c>
      <c r="I73" s="74"/>
      <c r="J73" s="74">
        <f t="shared" ref="J73:J79" si="2">SUM(G73:I73)</f>
        <v>1.9000000000000001</v>
      </c>
    </row>
    <row r="74" spans="1:10" x14ac:dyDescent="0.2">
      <c r="A74" s="72">
        <v>44474</v>
      </c>
      <c r="B74" s="72">
        <v>44474</v>
      </c>
      <c r="C74" s="71" t="s">
        <v>58</v>
      </c>
      <c r="D74" s="66" t="s">
        <v>8</v>
      </c>
      <c r="G74" s="74">
        <f>VLOOKUP($D74,'Prijslijst2020 - 18 deelnemers'!$A$4:$Q$16,17,FALSE)</f>
        <v>1.9000000000000001</v>
      </c>
      <c r="H74" s="74">
        <f>IFERROR(VLOOKUP($D74,'Prijslijst2020 - 18 deelnemers'!$A$18:$Q$22,17,FALSE)*E74,0)</f>
        <v>0</v>
      </c>
      <c r="I74" s="74"/>
      <c r="J74" s="74">
        <f t="shared" si="2"/>
        <v>1.9000000000000001</v>
      </c>
    </row>
    <row r="75" spans="1:10" x14ac:dyDescent="0.2">
      <c r="A75" s="72">
        <v>44475</v>
      </c>
      <c r="B75" s="72">
        <v>44475</v>
      </c>
      <c r="C75" s="71" t="s">
        <v>66</v>
      </c>
      <c r="D75" s="66" t="s">
        <v>8</v>
      </c>
      <c r="G75" s="74">
        <f>VLOOKUP($D75,'Prijslijst2020 - 18 deelnemers'!$A$4:$Q$16,17,FALSE)</f>
        <v>1.9000000000000001</v>
      </c>
      <c r="H75" s="74">
        <f>IFERROR(VLOOKUP($D75,'Prijslijst2020 - 18 deelnemers'!$A$18:$Q$22,17,FALSE)*E75,0)</f>
        <v>0</v>
      </c>
      <c r="I75" s="74"/>
      <c r="J75" s="74">
        <f t="shared" si="2"/>
        <v>1.9000000000000001</v>
      </c>
    </row>
    <row r="76" spans="1:10" x14ac:dyDescent="0.2">
      <c r="A76" s="72">
        <v>44476</v>
      </c>
      <c r="B76" s="72">
        <v>44476</v>
      </c>
      <c r="C76" s="71" t="s">
        <v>88</v>
      </c>
      <c r="D76" s="66" t="s">
        <v>8</v>
      </c>
      <c r="G76" s="74">
        <f>VLOOKUP($D76,'Prijslijst2020 - 18 deelnemers'!$A$4:$Q$16,17,FALSE)</f>
        <v>1.9000000000000001</v>
      </c>
      <c r="H76" s="74">
        <f>IFERROR(VLOOKUP($D76,'Prijslijst2020 - 18 deelnemers'!$A$18:$Q$22,17,FALSE)*E76,0)</f>
        <v>0</v>
      </c>
      <c r="I76" s="74"/>
      <c r="J76" s="74">
        <f t="shared" si="2"/>
        <v>1.9000000000000001</v>
      </c>
    </row>
    <row r="77" spans="1:10" x14ac:dyDescent="0.2">
      <c r="A77" s="72">
        <v>44478</v>
      </c>
      <c r="B77" s="72">
        <v>44478</v>
      </c>
      <c r="C77" s="71" t="s">
        <v>67</v>
      </c>
      <c r="D77" s="66" t="s">
        <v>6</v>
      </c>
      <c r="G77" s="74">
        <f>VLOOKUP($D77,'Prijslijst2020 - 18 deelnemers'!$A$4:$Q$16,17,FALSE)</f>
        <v>10.5</v>
      </c>
      <c r="H77" s="74">
        <f>IFERROR(VLOOKUP($D77,'Prijslijst2020 - 18 deelnemers'!$A$18:$Q$22,17,FALSE)*E77,0)</f>
        <v>0</v>
      </c>
      <c r="I77" s="74"/>
      <c r="J77" s="74">
        <f t="shared" si="2"/>
        <v>10.5</v>
      </c>
    </row>
    <row r="78" spans="1:10" x14ac:dyDescent="0.2">
      <c r="A78" s="72">
        <v>44479</v>
      </c>
      <c r="B78" s="72">
        <v>44479</v>
      </c>
      <c r="C78" s="71" t="s">
        <v>87</v>
      </c>
      <c r="D78" s="66" t="s">
        <v>8</v>
      </c>
      <c r="G78" s="74">
        <f>VLOOKUP($D78,'Prijslijst2020 - 18 deelnemers'!$A$4:$Q$16,17,FALSE)</f>
        <v>1.9000000000000001</v>
      </c>
      <c r="H78" s="74">
        <f>IFERROR(VLOOKUP($D78,'Prijslijst2020 - 18 deelnemers'!$A$18:$Q$22,17,FALSE)*E78,0)</f>
        <v>0</v>
      </c>
      <c r="I78" s="74"/>
      <c r="J78" s="74">
        <f t="shared" si="2"/>
        <v>1.9000000000000001</v>
      </c>
    </row>
    <row r="79" spans="1:10" x14ac:dyDescent="0.2">
      <c r="A79" s="72">
        <v>44483</v>
      </c>
      <c r="B79" s="72">
        <v>44488</v>
      </c>
      <c r="C79" s="71" t="s">
        <v>83</v>
      </c>
      <c r="D79" s="66" t="s">
        <v>3</v>
      </c>
      <c r="E79" s="73">
        <v>6</v>
      </c>
      <c r="G79" s="74">
        <f>VLOOKUP($D79,'Prijslijst2020 - 18 deelnemers'!$A$4:$Q$16,17,FALSE)</f>
        <v>7.5500000000000007</v>
      </c>
      <c r="H79" s="74">
        <f>IFERROR(VLOOKUP($D79,'Prijslijst2020 - 18 deelnemers'!$A$18:$Q$22,17,FALSE)*E79,0)</f>
        <v>9</v>
      </c>
      <c r="J79" s="74">
        <f t="shared" si="2"/>
        <v>16.55</v>
      </c>
    </row>
    <row r="81" spans="1:10" x14ac:dyDescent="0.2">
      <c r="A81" s="103" t="s">
        <v>133</v>
      </c>
      <c r="B81" s="103" t="s">
        <v>133</v>
      </c>
      <c r="C81" s="75" t="s">
        <v>75</v>
      </c>
      <c r="D81" s="66" t="s">
        <v>75</v>
      </c>
      <c r="G81" s="74">
        <f>VLOOKUP($D81,'Prijslijst2020 - 18 deelnemers'!$A$4:$Q$16,17,FALSE)</f>
        <v>4</v>
      </c>
      <c r="H81" s="74">
        <f>IFERROR(VLOOKUP($D81,'Prijslijst2020 - 18 deelnemers'!$A$18:$Q$22,17,FALSE)*E81,0)</f>
        <v>0</v>
      </c>
      <c r="I81" s="74"/>
      <c r="J81" s="74">
        <f>SUM(G81:I81)</f>
        <v>4</v>
      </c>
    </row>
    <row r="82" spans="1:10" x14ac:dyDescent="0.2">
      <c r="A82" s="103" t="s">
        <v>133</v>
      </c>
      <c r="B82" s="103" t="s">
        <v>133</v>
      </c>
      <c r="C82" s="71" t="s">
        <v>76</v>
      </c>
      <c r="D82" s="66" t="s">
        <v>76</v>
      </c>
      <c r="G82" s="74">
        <f>VLOOKUP($D82,'Prijslijst2020 - 18 deelnemers'!$A$4:$Q$16,17,FALSE)</f>
        <v>8.1</v>
      </c>
      <c r="H82" s="74">
        <f>IFERROR(VLOOKUP($D82,'Prijslijst2020 - 18 deelnemers'!$A$18:$Q$22,17,FALSE)*E82,0)</f>
        <v>0</v>
      </c>
      <c r="I82" s="74"/>
      <c r="J82" s="74">
        <f>SUM(G82:I82)</f>
        <v>8.1</v>
      </c>
    </row>
    <row r="83" spans="1:10" x14ac:dyDescent="0.2">
      <c r="A83" s="72"/>
      <c r="B83" s="72"/>
      <c r="C83" s="75"/>
    </row>
    <row r="84" spans="1:10" x14ac:dyDescent="0.2">
      <c r="A84" s="72"/>
      <c r="B84" s="72"/>
    </row>
    <row r="85" spans="1:10" x14ac:dyDescent="0.2">
      <c r="A85" s="72"/>
      <c r="B85" s="72"/>
    </row>
    <row r="86" spans="1:10" x14ac:dyDescent="0.2">
      <c r="A86" s="72"/>
      <c r="B86" s="72"/>
    </row>
  </sheetData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/>
  </sheetViews>
  <sheetFormatPr defaultRowHeight="12.75" x14ac:dyDescent="0.2"/>
  <cols>
    <col min="1" max="1" width="29.85546875" style="66" bestFit="1" customWidth="1"/>
    <col min="2" max="2" width="6.85546875" style="65" bestFit="1" customWidth="1"/>
    <col min="3" max="3" width="43.28515625" style="65" bestFit="1" customWidth="1"/>
    <col min="4" max="4" width="9.140625" style="66"/>
    <col min="5" max="5" width="45.85546875" style="66" bestFit="1" customWidth="1"/>
    <col min="6" max="6" width="6.28515625" style="102" bestFit="1" customWidth="1"/>
    <col min="7" max="16384" width="9.140625" style="66"/>
  </cols>
  <sheetData>
    <row r="1" spans="1:6" x14ac:dyDescent="0.2">
      <c r="A1" s="67" t="s">
        <v>107</v>
      </c>
      <c r="B1" s="68" t="s">
        <v>112</v>
      </c>
      <c r="C1" s="68" t="s">
        <v>115</v>
      </c>
      <c r="D1" s="67"/>
      <c r="E1" s="67" t="s">
        <v>109</v>
      </c>
      <c r="F1" s="101" t="s">
        <v>112</v>
      </c>
    </row>
    <row r="2" spans="1:6" x14ac:dyDescent="0.2">
      <c r="A2" s="66" t="s">
        <v>31</v>
      </c>
      <c r="B2" s="65">
        <v>16.55</v>
      </c>
      <c r="C2" s="65" t="s">
        <v>117</v>
      </c>
      <c r="E2" s="71" t="s">
        <v>118</v>
      </c>
      <c r="F2" s="102">
        <v>1.9000000000000001</v>
      </c>
    </row>
    <row r="3" spans="1:6" x14ac:dyDescent="0.2">
      <c r="A3" s="71" t="s">
        <v>89</v>
      </c>
      <c r="B3" s="65">
        <v>7.05</v>
      </c>
      <c r="C3" s="65" t="s">
        <v>116</v>
      </c>
      <c r="E3" s="71" t="s">
        <v>119</v>
      </c>
      <c r="F3" s="102">
        <v>1.9000000000000001</v>
      </c>
    </row>
    <row r="4" spans="1:6" x14ac:dyDescent="0.2">
      <c r="A4" s="71" t="s">
        <v>74</v>
      </c>
      <c r="B4" s="65">
        <v>6.75</v>
      </c>
      <c r="C4" s="65" t="s">
        <v>117</v>
      </c>
      <c r="E4" s="71" t="s">
        <v>120</v>
      </c>
      <c r="F4" s="102">
        <v>1.9000000000000001</v>
      </c>
    </row>
    <row r="5" spans="1:6" x14ac:dyDescent="0.2">
      <c r="A5" s="71" t="s">
        <v>95</v>
      </c>
      <c r="B5" s="65">
        <v>5.85</v>
      </c>
      <c r="C5" s="65" t="s">
        <v>116</v>
      </c>
      <c r="E5" s="71" t="s">
        <v>121</v>
      </c>
      <c r="F5" s="102">
        <v>1.9000000000000001</v>
      </c>
    </row>
    <row r="6" spans="1:6" x14ac:dyDescent="0.2">
      <c r="A6" s="66" t="s">
        <v>79</v>
      </c>
      <c r="B6" s="65">
        <v>1.9000000000000001</v>
      </c>
      <c r="C6" s="65" t="s">
        <v>127</v>
      </c>
      <c r="E6" s="71" t="s">
        <v>122</v>
      </c>
      <c r="F6" s="102">
        <v>5.25</v>
      </c>
    </row>
    <row r="7" spans="1:6" x14ac:dyDescent="0.2">
      <c r="A7" s="66" t="s">
        <v>108</v>
      </c>
      <c r="B7" s="65">
        <v>5.25</v>
      </c>
      <c r="C7" s="65" t="s">
        <v>127</v>
      </c>
      <c r="E7" s="71" t="s">
        <v>123</v>
      </c>
      <c r="F7" s="102">
        <v>4.6500000000000004</v>
      </c>
    </row>
    <row r="8" spans="1:6" x14ac:dyDescent="0.2">
      <c r="A8" s="75" t="s">
        <v>71</v>
      </c>
      <c r="B8" s="65">
        <v>6.75</v>
      </c>
      <c r="C8" s="65" t="s">
        <v>134</v>
      </c>
      <c r="E8" s="71" t="s">
        <v>129</v>
      </c>
      <c r="F8" s="102">
        <v>1.9000000000000001</v>
      </c>
    </row>
    <row r="9" spans="1:6" x14ac:dyDescent="0.2">
      <c r="A9" s="66" t="s">
        <v>60</v>
      </c>
      <c r="B9" s="65">
        <v>1.9000000000000001</v>
      </c>
      <c r="C9" s="65" t="s">
        <v>135</v>
      </c>
      <c r="E9" s="66" t="s">
        <v>130</v>
      </c>
      <c r="F9" s="102">
        <v>4.6500000000000004</v>
      </c>
    </row>
    <row r="10" spans="1:6" x14ac:dyDescent="0.2">
      <c r="E10" s="66" t="s">
        <v>131</v>
      </c>
      <c r="F10" s="102">
        <v>5.25</v>
      </c>
    </row>
    <row r="11" spans="1:6" x14ac:dyDescent="0.2">
      <c r="E11" s="71" t="s">
        <v>132</v>
      </c>
      <c r="F11" s="102">
        <v>4.05</v>
      </c>
    </row>
    <row r="12" spans="1:6" x14ac:dyDescent="0.2">
      <c r="E12" s="66" t="s">
        <v>136</v>
      </c>
      <c r="F12" s="102">
        <v>1.9000000000000001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Prijslijst2020 - 18 deelnemers</vt:lpstr>
      <vt:lpstr>Kalender2021</vt:lpstr>
      <vt:lpstr>Veranderingen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</dc:creator>
  <cp:lastModifiedBy>Jordy Jacobs</cp:lastModifiedBy>
  <dcterms:created xsi:type="dcterms:W3CDTF">2010-10-29T19:39:11Z</dcterms:created>
  <dcterms:modified xsi:type="dcterms:W3CDTF">2020-12-02T22:50:14Z</dcterms:modified>
</cp:coreProperties>
</file>