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wsbocogroup-my.sharepoint.com/personal/jordy_jacobs_cws_com/Documents/Local files/Jordy.Jacobs/Documents/Privé/Privé/Zweeler/"/>
    </mc:Choice>
  </mc:AlternateContent>
  <xr:revisionPtr revIDLastSave="392" documentId="8_{34C17961-0EAE-461E-8C12-308C877AB6FE}" xr6:coauthVersionLast="47" xr6:coauthVersionMax="47" xr10:uidLastSave="{77412C7F-8413-47ED-856B-BA237E6DF331}"/>
  <bookViews>
    <workbookView xWindow="-108" yWindow="-108" windowWidth="23256" windowHeight="12576" tabRatio="825" xr2:uid="{00000000-000D-0000-FFFF-FFFF00000000}"/>
  </bookViews>
  <sheets>
    <sheet name="Prijslijst2024 - 20 deelnemers" sheetId="5" r:id="rId1"/>
    <sheet name="Kalender2024" sheetId="6" r:id="rId2"/>
    <sheet name="Veranderingen tov 2023" sheetId="7" r:id="rId3"/>
  </sheets>
  <definedNames>
    <definedName name="_xlnm._FilterDatabase" localSheetId="1" hidden="1">Kalender2024!$A$1:$J$1</definedName>
    <definedName name="_xlnm._FilterDatabase" localSheetId="2" hidden="1">'Veranderingen tov 2023'!$D$1:$E$10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2" i="6" l="1"/>
  <c r="H60" i="6"/>
  <c r="G60" i="6"/>
  <c r="G93" i="6"/>
  <c r="H80" i="6"/>
  <c r="H76" i="6"/>
  <c r="H82" i="6"/>
  <c r="H88" i="6"/>
  <c r="J60" i="6" l="1"/>
  <c r="H45" i="6"/>
  <c r="H13" i="6"/>
  <c r="H15" i="6"/>
  <c r="H3" i="6"/>
  <c r="H16" i="6" l="1"/>
  <c r="AA42" i="5" l="1"/>
  <c r="AA40" i="5"/>
  <c r="AA53" i="5"/>
  <c r="AA52" i="5"/>
  <c r="AA51" i="5"/>
  <c r="AA50" i="5"/>
  <c r="AA49" i="5"/>
  <c r="AA47" i="5"/>
  <c r="AA46" i="5"/>
  <c r="AA45" i="5"/>
  <c r="AA44" i="5"/>
  <c r="AA43" i="5"/>
  <c r="AA41" i="5"/>
  <c r="AA38" i="5"/>
  <c r="AA37" i="5"/>
  <c r="AA36" i="5"/>
  <c r="AA35" i="5"/>
  <c r="AA34" i="5"/>
  <c r="H30" i="6" l="1"/>
  <c r="H48" i="6"/>
  <c r="H73" i="6"/>
  <c r="H74" i="6"/>
  <c r="H17" i="6"/>
  <c r="A73" i="5"/>
  <c r="D73" i="5"/>
  <c r="E73" i="5"/>
  <c r="Q12" i="5"/>
  <c r="F73" i="5" l="1"/>
  <c r="G73" i="5" s="1"/>
  <c r="G88" i="6"/>
  <c r="J88" i="6" s="1"/>
  <c r="H73" i="5"/>
  <c r="H22" i="6"/>
  <c r="Q29" i="5"/>
  <c r="I54" i="6" s="1"/>
  <c r="J54" i="6" s="1"/>
  <c r="I73" i="5" l="1"/>
  <c r="I56" i="6"/>
  <c r="J56" i="6" s="1"/>
  <c r="I55" i="6"/>
  <c r="J55" i="6" s="1"/>
  <c r="I53" i="6"/>
  <c r="J53" i="6" s="1"/>
  <c r="I52" i="6"/>
  <c r="J52" i="6" s="1"/>
  <c r="I57" i="6"/>
  <c r="J57" i="6" s="1"/>
  <c r="A70" i="5"/>
  <c r="A71" i="5"/>
  <c r="A72" i="5"/>
  <c r="A74" i="5"/>
  <c r="A75" i="5"/>
  <c r="A76" i="5"/>
  <c r="A77" i="5"/>
  <c r="A78" i="5"/>
  <c r="A79" i="5"/>
  <c r="A80" i="5"/>
  <c r="A81" i="5"/>
  <c r="A69" i="5"/>
  <c r="D74" i="5" l="1"/>
  <c r="H19" i="6"/>
  <c r="H26" i="6"/>
  <c r="H27" i="6"/>
  <c r="D69" i="5"/>
  <c r="H43" i="6"/>
  <c r="D76" i="5"/>
  <c r="H64" i="6"/>
  <c r="D77" i="5"/>
  <c r="H72" i="6"/>
  <c r="D81" i="5"/>
  <c r="H90" i="6"/>
  <c r="H23" i="6"/>
  <c r="H77" i="6"/>
  <c r="H14" i="6"/>
  <c r="H12" i="6"/>
  <c r="H24" i="6"/>
  <c r="H28" i="6"/>
  <c r="H29" i="6"/>
  <c r="H31" i="6"/>
  <c r="H34" i="6"/>
  <c r="H37" i="6"/>
  <c r="H36" i="6"/>
  <c r="H35" i="6"/>
  <c r="H39" i="6"/>
  <c r="H40" i="6"/>
  <c r="H75" i="6"/>
  <c r="H79" i="6"/>
  <c r="H69" i="6"/>
  <c r="H78" i="6"/>
  <c r="H84" i="6"/>
  <c r="H83" i="6"/>
  <c r="H86" i="6"/>
  <c r="H87" i="6"/>
  <c r="H89" i="6"/>
  <c r="H91" i="6"/>
  <c r="H92" i="6"/>
  <c r="G14" i="6"/>
  <c r="G87" i="6"/>
  <c r="F82" i="5"/>
  <c r="E72" i="5"/>
  <c r="E74" i="5"/>
  <c r="E78" i="5"/>
  <c r="E79" i="5"/>
  <c r="E80" i="5"/>
  <c r="E81" i="5"/>
  <c r="E82" i="5"/>
  <c r="E69" i="5"/>
  <c r="D82" i="5"/>
  <c r="Q5" i="5"/>
  <c r="G44" i="6" s="1"/>
  <c r="Q6" i="5"/>
  <c r="G21" i="6" s="1"/>
  <c r="Q7" i="5"/>
  <c r="Q8" i="5"/>
  <c r="Q10" i="5"/>
  <c r="G31" i="6" s="1"/>
  <c r="Q11" i="5"/>
  <c r="Q13" i="5"/>
  <c r="Q14" i="5"/>
  <c r="F78" i="5" s="1"/>
  <c r="Q15" i="5"/>
  <c r="Q16" i="5"/>
  <c r="G79" i="6" s="1"/>
  <c r="Q17" i="5"/>
  <c r="G75" i="6" s="1"/>
  <c r="Q19" i="5"/>
  <c r="E76" i="5" s="1"/>
  <c r="Q20" i="5"/>
  <c r="E77" i="5" s="1"/>
  <c r="Q21" i="5"/>
  <c r="H49" i="6" s="1"/>
  <c r="Q22" i="5"/>
  <c r="H93" i="6" s="1"/>
  <c r="J93" i="6" s="1"/>
  <c r="Q23" i="5"/>
  <c r="Q25" i="5"/>
  <c r="Q26" i="5"/>
  <c r="Q27" i="5"/>
  <c r="Q28" i="5"/>
  <c r="Q4" i="5"/>
  <c r="G58" i="6" s="1"/>
  <c r="D70" i="5"/>
  <c r="D71" i="5"/>
  <c r="D75" i="5"/>
  <c r="D78" i="5"/>
  <c r="D79" i="5"/>
  <c r="D80" i="5"/>
  <c r="G84" i="6" l="1"/>
  <c r="G62" i="6"/>
  <c r="J62" i="6" s="1"/>
  <c r="G29" i="6"/>
  <c r="J29" i="6" s="1"/>
  <c r="G3" i="6"/>
  <c r="J3" i="6" s="1"/>
  <c r="H7" i="6"/>
  <c r="H66" i="6"/>
  <c r="H81" i="6"/>
  <c r="H8" i="6"/>
  <c r="H46" i="6"/>
  <c r="G66" i="6"/>
  <c r="G46" i="6"/>
  <c r="G8" i="6"/>
  <c r="G81" i="6"/>
  <c r="G80" i="6"/>
  <c r="J80" i="6" s="1"/>
  <c r="G76" i="6"/>
  <c r="J76" i="6" s="1"/>
  <c r="G82" i="6"/>
  <c r="J82" i="6" s="1"/>
  <c r="G11" i="6"/>
  <c r="G2" i="6"/>
  <c r="H65" i="6"/>
  <c r="H2" i="6"/>
  <c r="G16" i="6"/>
  <c r="J16" i="6" s="1"/>
  <c r="G13" i="6"/>
  <c r="J13" i="6" s="1"/>
  <c r="G15" i="6"/>
  <c r="J15" i="6" s="1"/>
  <c r="G45" i="6"/>
  <c r="J45" i="6" s="1"/>
  <c r="H4" i="6"/>
  <c r="I44" i="6"/>
  <c r="I67" i="6"/>
  <c r="G48" i="6"/>
  <c r="J48" i="6" s="1"/>
  <c r="G74" i="6"/>
  <c r="J74" i="6" s="1"/>
  <c r="G30" i="6"/>
  <c r="J30" i="6" s="1"/>
  <c r="G73" i="6"/>
  <c r="J73" i="6" s="1"/>
  <c r="G17" i="6"/>
  <c r="J17" i="6" s="1"/>
  <c r="G22" i="6"/>
  <c r="J22" i="6" s="1"/>
  <c r="G23" i="6"/>
  <c r="J23" i="6" s="1"/>
  <c r="E71" i="5"/>
  <c r="I58" i="6"/>
  <c r="G86" i="6"/>
  <c r="J86" i="6" s="1"/>
  <c r="H10" i="6"/>
  <c r="H5" i="6"/>
  <c r="H51" i="6"/>
  <c r="G91" i="6"/>
  <c r="J91" i="6" s="1"/>
  <c r="G5" i="6"/>
  <c r="G51" i="6"/>
  <c r="G7" i="6"/>
  <c r="E75" i="5"/>
  <c r="H75" i="5" s="1"/>
  <c r="F75" i="5"/>
  <c r="G38" i="6"/>
  <c r="G4" i="6"/>
  <c r="H68" i="6"/>
  <c r="H44" i="6"/>
  <c r="J44" i="6" s="1"/>
  <c r="H80" i="5"/>
  <c r="H71" i="5"/>
  <c r="F81" i="5"/>
  <c r="G81" i="5" s="1"/>
  <c r="F74" i="5"/>
  <c r="G90" i="6"/>
  <c r="J90" i="6" s="1"/>
  <c r="G83" i="6"/>
  <c r="J83" i="6" s="1"/>
  <c r="G63" i="6"/>
  <c r="G36" i="6"/>
  <c r="J36" i="6" s="1"/>
  <c r="G9" i="6"/>
  <c r="H63" i="6"/>
  <c r="H41" i="6"/>
  <c r="H33" i="6"/>
  <c r="H25" i="6"/>
  <c r="H11" i="6"/>
  <c r="F76" i="5"/>
  <c r="G68" i="6"/>
  <c r="H38" i="6"/>
  <c r="G89" i="6"/>
  <c r="J89" i="6" s="1"/>
  <c r="G34" i="6"/>
  <c r="J34" i="6" s="1"/>
  <c r="G10" i="6"/>
  <c r="H70" i="6"/>
  <c r="H9" i="6"/>
  <c r="G65" i="6"/>
  <c r="G70" i="6"/>
  <c r="H76" i="5"/>
  <c r="E70" i="5"/>
  <c r="H70" i="5" s="1"/>
  <c r="H50" i="6"/>
  <c r="H20" i="6"/>
  <c r="H21" i="6"/>
  <c r="J21" i="6" s="1"/>
  <c r="H79" i="5"/>
  <c r="G43" i="6"/>
  <c r="J43" i="6" s="1"/>
  <c r="G27" i="6"/>
  <c r="J27" i="6" s="1"/>
  <c r="G19" i="6"/>
  <c r="J19" i="6" s="1"/>
  <c r="G64" i="6"/>
  <c r="J64" i="6" s="1"/>
  <c r="G77" i="6"/>
  <c r="J77" i="6" s="1"/>
  <c r="G69" i="6"/>
  <c r="J69" i="6" s="1"/>
  <c r="G78" i="6"/>
  <c r="J78" i="6" s="1"/>
  <c r="G26" i="6"/>
  <c r="J26" i="6" s="1"/>
  <c r="G12" i="6"/>
  <c r="J12" i="6" s="1"/>
  <c r="F72" i="5"/>
  <c r="G72" i="6"/>
  <c r="J72" i="6" s="1"/>
  <c r="G28" i="6"/>
  <c r="J28" i="6" s="1"/>
  <c r="G39" i="6"/>
  <c r="J39" i="6" s="1"/>
  <c r="F79" i="5"/>
  <c r="G25" i="6"/>
  <c r="G33" i="6"/>
  <c r="F71" i="5"/>
  <c r="G41" i="6"/>
  <c r="G49" i="6"/>
  <c r="J49" i="6" s="1"/>
  <c r="F77" i="5"/>
  <c r="G67" i="6"/>
  <c r="G24" i="6"/>
  <c r="J24" i="6" s="1"/>
  <c r="F69" i="5"/>
  <c r="G35" i="6"/>
  <c r="J35" i="6" s="1"/>
  <c r="G92" i="6"/>
  <c r="J92" i="6" s="1"/>
  <c r="G37" i="6"/>
  <c r="J37" i="6" s="1"/>
  <c r="G40" i="6"/>
  <c r="J40" i="6" s="1"/>
  <c r="G50" i="6"/>
  <c r="G20" i="6"/>
  <c r="F70" i="5"/>
  <c r="H67" i="6"/>
  <c r="H58" i="6"/>
  <c r="D72" i="5"/>
  <c r="H72" i="5" s="1"/>
  <c r="J79" i="6"/>
  <c r="J84" i="6"/>
  <c r="H69" i="5"/>
  <c r="J87" i="6"/>
  <c r="J75" i="6"/>
  <c r="J31" i="6"/>
  <c r="H82" i="5"/>
  <c r="H78" i="5"/>
  <c r="H74" i="5"/>
  <c r="J14" i="6"/>
  <c r="F80" i="5"/>
  <c r="G80" i="5" s="1"/>
  <c r="H81" i="5"/>
  <c r="H77" i="5"/>
  <c r="J11" i="6" l="1"/>
  <c r="J65" i="6"/>
  <c r="J66" i="6"/>
  <c r="J8" i="6"/>
  <c r="J81" i="6"/>
  <c r="J7" i="6"/>
  <c r="J46" i="6"/>
  <c r="J2" i="6"/>
  <c r="J4" i="6"/>
  <c r="G82" i="5"/>
  <c r="I82" i="5" s="1"/>
  <c r="J10" i="6"/>
  <c r="J58" i="6"/>
  <c r="J51" i="6"/>
  <c r="J5" i="6"/>
  <c r="J9" i="6"/>
  <c r="J68" i="6"/>
  <c r="I80" i="5"/>
  <c r="J33" i="6"/>
  <c r="J25" i="6"/>
  <c r="J63" i="6"/>
  <c r="J38" i="6"/>
  <c r="J41" i="6"/>
  <c r="J70" i="6"/>
  <c r="J50" i="6"/>
  <c r="J20" i="6"/>
  <c r="J67" i="6"/>
  <c r="H84" i="5"/>
  <c r="I81" i="5"/>
  <c r="G79" i="5"/>
  <c r="I79" i="5" s="1"/>
  <c r="G78" i="5"/>
  <c r="I78" i="5" s="1"/>
  <c r="G77" i="5"/>
  <c r="I77" i="5" s="1"/>
  <c r="G76" i="5"/>
  <c r="I76" i="5" s="1"/>
  <c r="G75" i="5"/>
  <c r="I75" i="5" s="1"/>
  <c r="G74" i="5"/>
  <c r="I74" i="5" s="1"/>
  <c r="G72" i="5"/>
  <c r="I72" i="5" s="1"/>
  <c r="G71" i="5"/>
  <c r="I71" i="5" s="1"/>
  <c r="G70" i="5"/>
  <c r="I70" i="5" s="1"/>
  <c r="G69" i="5"/>
  <c r="I69" i="5" l="1"/>
  <c r="I84" i="5" s="1"/>
  <c r="G84" i="5"/>
  <c r="C65" i="5" l="1"/>
  <c r="A84" i="5" l="1"/>
</calcChain>
</file>

<file path=xl/sharedStrings.xml><?xml version="1.0" encoding="utf-8"?>
<sst xmlns="http://schemas.openxmlformats.org/spreadsheetml/2006/main" count="374" uniqueCount="150">
  <si>
    <t>Plaats</t>
  </si>
  <si>
    <t>Ronde</t>
  </si>
  <si>
    <t xml:space="preserve">Tour de France </t>
  </si>
  <si>
    <t>HC Ronde</t>
  </si>
  <si>
    <t>Klassieker</t>
  </si>
  <si>
    <t>HC Eendaags</t>
  </si>
  <si>
    <t>Etappe</t>
  </si>
  <si>
    <t>Verdeling</t>
  </si>
  <si>
    <t xml:space="preserve"> ``Pot``</t>
  </si>
  <si>
    <t>1e</t>
  </si>
  <si>
    <t>2e</t>
  </si>
  <si>
    <t>3e</t>
  </si>
  <si>
    <t>4e</t>
  </si>
  <si>
    <t>5e</t>
  </si>
  <si>
    <t>Uitgifte Indicator</t>
  </si>
  <si>
    <t>Aantal Wed</t>
  </si>
  <si>
    <t>Totaal</t>
  </si>
  <si>
    <t>Totaal etp</t>
  </si>
  <si>
    <t>Totaal PW</t>
  </si>
  <si>
    <t>Tour</t>
  </si>
  <si>
    <t>6e</t>
  </si>
  <si>
    <t>7e</t>
  </si>
  <si>
    <t>8e</t>
  </si>
  <si>
    <t>9e</t>
  </si>
  <si>
    <t>10e</t>
  </si>
  <si>
    <t>Start</t>
  </si>
  <si>
    <t>Einde</t>
  </si>
  <si>
    <t>Naam</t>
  </si>
  <si>
    <t>Tour of Oman</t>
  </si>
  <si>
    <t>Omloop Het Nieuwsblad</t>
  </si>
  <si>
    <t>Kuurne-Bruxelles-Kuurne</t>
  </si>
  <si>
    <t>Strade Bianche</t>
  </si>
  <si>
    <t>Paris-Nice</t>
  </si>
  <si>
    <t>Tirreno-Adriatico</t>
  </si>
  <si>
    <t>Milano-Sanremo</t>
  </si>
  <si>
    <t>Dwars door Vlaanderen</t>
  </si>
  <si>
    <t>Ronde van Vlaanderen</t>
  </si>
  <si>
    <t>Scheldeprijs</t>
  </si>
  <si>
    <t>De Brabantse Pijl</t>
  </si>
  <si>
    <t>Amstel Gold Race</t>
  </si>
  <si>
    <t>La Flèche Wallonne</t>
  </si>
  <si>
    <t>Liège-Bastogne-Liège</t>
  </si>
  <si>
    <t>Tour de Romandie</t>
  </si>
  <si>
    <t>Giro d'Italia</t>
  </si>
  <si>
    <t>Critérium du Dauphiné</t>
  </si>
  <si>
    <t>Tour de Suisse</t>
  </si>
  <si>
    <t>Tour de France</t>
  </si>
  <si>
    <t>Tour de Pologne</t>
  </si>
  <si>
    <t>Vuelta a Burgos</t>
  </si>
  <si>
    <t>Tre Valli Varesine</t>
  </si>
  <si>
    <t>Vuelta a España</t>
  </si>
  <si>
    <t>Brussels Cycling Classic</t>
  </si>
  <si>
    <t>Tour of Britain</t>
  </si>
  <si>
    <t>WK Tijdrit</t>
  </si>
  <si>
    <t>WK Wegrit</t>
  </si>
  <si>
    <t>Milano-Torino</t>
  </si>
  <si>
    <t>Il Lombardia</t>
  </si>
  <si>
    <t>Giro dell'Emilia</t>
  </si>
  <si>
    <t>AK</t>
  </si>
  <si>
    <t>Truien</t>
  </si>
  <si>
    <t>Etappes</t>
  </si>
  <si>
    <t xml:space="preserve"># etappes </t>
  </si>
  <si>
    <t>EK Tijdrit</t>
  </si>
  <si>
    <t>EK Wegrit</t>
  </si>
  <si>
    <t>Bretagne Classic - Ouest-France</t>
  </si>
  <si>
    <t>Gree-Tour of Guangxi</t>
  </si>
  <si>
    <t>Tour of the Alps</t>
  </si>
  <si>
    <t>Sparkassen Münsterland Giro</t>
  </si>
  <si>
    <t>Paris-Tours</t>
  </si>
  <si>
    <t>Gran Piemonte</t>
  </si>
  <si>
    <t>Vuelta a San Juan Internacional</t>
  </si>
  <si>
    <t>Itzulia Basque Country</t>
  </si>
  <si>
    <t>Volta a la Comunitat Valenciana</t>
  </si>
  <si>
    <t>Tour of Slovenia</t>
  </si>
  <si>
    <t>Deutschland Tour</t>
  </si>
  <si>
    <t>UAE Tour</t>
  </si>
  <si>
    <t>WK/OS Wegrit</t>
  </si>
  <si>
    <t>WK/OS Tijdrit</t>
  </si>
  <si>
    <t>Punten Giro/Vuelta</t>
  </si>
  <si>
    <t>Berg Giro/Vuelta</t>
  </si>
  <si>
    <t>Punten Tour</t>
  </si>
  <si>
    <t>Berg Tour</t>
  </si>
  <si>
    <t>Categorie</t>
  </si>
  <si>
    <t>Giro/Vuelta</t>
  </si>
  <si>
    <t xml:space="preserve">Giro/Vuelta </t>
  </si>
  <si>
    <t>Eind</t>
  </si>
  <si>
    <t>In</t>
  </si>
  <si>
    <t>Prijzen</t>
  </si>
  <si>
    <t>Etoile de Bessèges - Tour du Gard</t>
  </si>
  <si>
    <t>Tour de la Provence</t>
  </si>
  <si>
    <t>E3 Saxo Bank Classic</t>
  </si>
  <si>
    <t>Gent-Wevelgem in Flanders Fields</t>
  </si>
  <si>
    <t>Donostia San Sebastian Klasikoa</t>
  </si>
  <si>
    <t>Mont Ventoux Dénivelé Challenge</t>
  </si>
  <si>
    <t>La Route d'Occitanie - La Dépêche du Midi</t>
  </si>
  <si>
    <t>GP de Fourmies / La Voix du Nord</t>
  </si>
  <si>
    <t>Eendaags</t>
  </si>
  <si>
    <t>Tijdrit</t>
  </si>
  <si>
    <t>Subcategorie</t>
  </si>
  <si>
    <t>Nationaal kampioen</t>
  </si>
  <si>
    <t>Baloise Belgium Tour</t>
  </si>
  <si>
    <t>Nationaal kampioenschap Nederland</t>
  </si>
  <si>
    <t>Nationaal kampioenschap</t>
  </si>
  <si>
    <t>Nationaal kampioenschap België</t>
  </si>
  <si>
    <t>Nationaal kampioenschap Italië</t>
  </si>
  <si>
    <t>Nationaal kampioenschap Frankrijk</t>
  </si>
  <si>
    <t>Nationaal kampioenschap Spanje</t>
  </si>
  <si>
    <t>Nationaal kampioenschap Duitsland</t>
  </si>
  <si>
    <t>Danilith Nokere Koerse</t>
  </si>
  <si>
    <t>Trofeo Laigueglia</t>
  </si>
  <si>
    <t>Tour des Alpes Maritimes et du Var</t>
  </si>
  <si>
    <t>Faun-Ardèche Classic</t>
  </si>
  <si>
    <t>Gran Premio Miguel Indurain</t>
  </si>
  <si>
    <t>Axion SWISS Bank Gran Premio Città di Lugano</t>
  </si>
  <si>
    <t>Grand Prix de Wallonie</t>
  </si>
  <si>
    <t>Worldtour Super Ronde</t>
  </si>
  <si>
    <t>Worldtour Ronde</t>
  </si>
  <si>
    <t>Worldtour Klassieker</t>
  </si>
  <si>
    <t>Worldtour Eendaags</t>
  </si>
  <si>
    <t>Volta Ciclista a Catalunya</t>
  </si>
  <si>
    <t>Parijs-Roubaix</t>
  </si>
  <si>
    <t>Eschborn-Frankfurt</t>
  </si>
  <si>
    <t>BEMER Cyclassics</t>
  </si>
  <si>
    <t>Grand Prix Cycliste de Québec</t>
  </si>
  <si>
    <t>Grand Prix Cycliste de Montréal</t>
  </si>
  <si>
    <t>Volta ao Algarve em Bicicleta</t>
  </si>
  <si>
    <t>Vuelta a Andalucia Ruta Ciclista Del Sol</t>
  </si>
  <si>
    <t>HC Semi Klassieker</t>
  </si>
  <si>
    <t>Giro di Sicilia</t>
  </si>
  <si>
    <t>Skoda Tour Luxembourg</t>
  </si>
  <si>
    <t>Tro-Bro Léon</t>
  </si>
  <si>
    <t>Le Samyn</t>
  </si>
  <si>
    <t>Prijzentabel seizoen 2022</t>
  </si>
  <si>
    <t>Puntentabel seizoen 2022</t>
  </si>
  <si>
    <t>Santos Tour Down Under</t>
  </si>
  <si>
    <t>Cadel Evans Great Ocean Road Race</t>
  </si>
  <si>
    <t>Classic Brugge-De Panne</t>
  </si>
  <si>
    <t>Faun Drome Classic</t>
  </si>
  <si>
    <t>Bredene Koksijde Classic</t>
  </si>
  <si>
    <t>Tour of Norway</t>
  </si>
  <si>
    <t>PostNord Denmark Rundt - Tour of Denmark</t>
  </si>
  <si>
    <t>Gran Premio città di Peccioli - Coppa Sabatini</t>
  </si>
  <si>
    <t>Super 8 Classic</t>
  </si>
  <si>
    <t>20 ploegleiders :</t>
  </si>
  <si>
    <t>Coppa Bernocchi - GP Banco BPM</t>
  </si>
  <si>
    <t>Uit</t>
  </si>
  <si>
    <t>Renewi Tour</t>
  </si>
  <si>
    <t>GP Industria</t>
  </si>
  <si>
    <t>OS Tijdrit</t>
  </si>
  <si>
    <t>OS Wegrit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</si>
</sst>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€&quot;\ #,##0.00_-"/>
    <numFmt numFmtId="165" formatCode="_-&quot;€&quot;\ * #,##0.00_-;_-&quot;€&quot;\ * #,##0.00\-;_-&quot;€&quot;\ * &quot;-&quot;??_-;_-@_-"/>
    <numFmt numFmtId="166" formatCode="&quot;€&quot;\ #,##0.00"/>
    <numFmt numFmtId="167" formatCode="&quot;€&quot;#,##0.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u/>
      <sz val="11"/>
      <color indexed="12"/>
      <name val="Calibri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u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9" fillId="0" borderId="0"/>
  </cellStyleXfs>
  <cellXfs count="104">
    <xf numFmtId="0" fontId="0" fillId="0" borderId="0" xfId="0"/>
    <xf numFmtId="0" fontId="2" fillId="4" borderId="0" xfId="0" applyFont="1" applyFill="1" applyAlignment="1">
      <alignment vertical="center"/>
    </xf>
    <xf numFmtId="0" fontId="3" fillId="5" borderId="2" xfId="0" applyFont="1" applyFill="1" applyBorder="1" applyAlignment="1">
      <alignment horizontal="right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7" fillId="4" borderId="8" xfId="0" applyFont="1" applyFill="1" applyBorder="1" applyAlignment="1">
      <alignment horizontal="center" vertical="top"/>
    </xf>
    <xf numFmtId="9" fontId="3" fillId="4" borderId="8" xfId="0" applyNumberFormat="1" applyFont="1" applyFill="1" applyBorder="1" applyAlignment="1">
      <alignment horizontal="center"/>
    </xf>
    <xf numFmtId="9" fontId="3" fillId="4" borderId="9" xfId="0" applyNumberFormat="1" applyFont="1" applyFill="1" applyBorder="1" applyAlignment="1">
      <alignment horizontal="center"/>
    </xf>
    <xf numFmtId="1" fontId="3" fillId="3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6" fontId="2" fillId="3" borderId="2" xfId="0" applyNumberFormat="1" applyFont="1" applyFill="1" applyBorder="1" applyAlignment="1">
      <alignment vertical="center"/>
    </xf>
    <xf numFmtId="0" fontId="12" fillId="4" borderId="0" xfId="0" applyFont="1" applyFill="1" applyAlignment="1">
      <alignment horizontal="left"/>
    </xf>
    <xf numFmtId="0" fontId="13" fillId="4" borderId="0" xfId="0" applyFont="1" applyFill="1" applyAlignment="1">
      <alignment horizontal="left"/>
    </xf>
    <xf numFmtId="166" fontId="13" fillId="4" borderId="0" xfId="0" applyNumberFormat="1" applyFont="1" applyFill="1" applyAlignment="1">
      <alignment horizontal="left"/>
    </xf>
    <xf numFmtId="0" fontId="13" fillId="4" borderId="0" xfId="0" applyFont="1" applyFill="1"/>
    <xf numFmtId="0" fontId="13" fillId="4" borderId="0" xfId="0" applyFont="1" applyFill="1" applyAlignment="1">
      <alignment horizontal="center"/>
    </xf>
    <xf numFmtId="0" fontId="12" fillId="4" borderId="0" xfId="0" applyFont="1" applyFill="1"/>
    <xf numFmtId="16" fontId="12" fillId="4" borderId="0" xfId="0" applyNumberFormat="1" applyFont="1" applyFill="1"/>
    <xf numFmtId="0" fontId="12" fillId="4" borderId="0" xfId="0" applyFont="1" applyFill="1" applyAlignment="1">
      <alignment horizontal="center"/>
    </xf>
    <xf numFmtId="166" fontId="12" fillId="4" borderId="0" xfId="0" applyNumberFormat="1" applyFont="1" applyFill="1" applyAlignment="1">
      <alignment horizontal="center"/>
    </xf>
    <xf numFmtId="0" fontId="14" fillId="4" borderId="0" xfId="0" applyFont="1" applyFill="1"/>
    <xf numFmtId="167" fontId="12" fillId="4" borderId="0" xfId="0" applyNumberFormat="1" applyFont="1" applyFill="1" applyAlignment="1">
      <alignment horizontal="right"/>
    </xf>
    <xf numFmtId="16" fontId="12" fillId="4" borderId="0" xfId="0" applyNumberFormat="1" applyFont="1" applyFill="1" applyAlignment="1">
      <alignment horizontal="right"/>
    </xf>
    <xf numFmtId="167" fontId="12" fillId="4" borderId="0" xfId="0" applyNumberFormat="1" applyFont="1" applyFill="1"/>
    <xf numFmtId="167" fontId="13" fillId="4" borderId="0" xfId="0" applyNumberFormat="1" applyFont="1" applyFill="1" applyAlignment="1">
      <alignment horizontal="center"/>
    </xf>
    <xf numFmtId="167" fontId="12" fillId="4" borderId="0" xfId="0" applyNumberFormat="1" applyFont="1" applyFill="1" applyAlignment="1">
      <alignment horizontal="center"/>
    </xf>
    <xf numFmtId="166" fontId="12" fillId="4" borderId="0" xfId="0" applyNumberFormat="1" applyFont="1" applyFill="1" applyAlignment="1">
      <alignment horizontal="left"/>
    </xf>
    <xf numFmtId="0" fontId="2" fillId="0" borderId="1" xfId="0" applyFont="1" applyBorder="1" applyAlignment="1">
      <alignment vertical="top"/>
    </xf>
    <xf numFmtId="164" fontId="2" fillId="4" borderId="1" xfId="0" applyNumberFormat="1" applyFont="1" applyFill="1" applyBorder="1" applyAlignment="1">
      <alignment horizontal="right" vertical="top"/>
    </xf>
    <xf numFmtId="164" fontId="2" fillId="4" borderId="2" xfId="0" applyNumberFormat="1" applyFont="1" applyFill="1" applyBorder="1"/>
    <xf numFmtId="0" fontId="5" fillId="0" borderId="1" xfId="2" applyFont="1" applyBorder="1" applyAlignment="1" applyProtection="1">
      <alignment horizontal="left" vertical="top"/>
    </xf>
    <xf numFmtId="0" fontId="5" fillId="0" borderId="1" xfId="2" applyFont="1" applyBorder="1" applyAlignment="1" applyProtection="1">
      <alignment vertical="top"/>
    </xf>
    <xf numFmtId="164" fontId="2" fillId="0" borderId="2" xfId="0" applyNumberFormat="1" applyFont="1" applyBorder="1" applyAlignment="1">
      <alignment horizontal="right" vertical="top"/>
    </xf>
    <xf numFmtId="164" fontId="2" fillId="4" borderId="2" xfId="0" applyNumberFormat="1" applyFont="1" applyFill="1" applyBorder="1" applyAlignment="1">
      <alignment horizontal="right" vertical="top"/>
    </xf>
    <xf numFmtId="0" fontId="3" fillId="4" borderId="2" xfId="0" applyFont="1" applyFill="1" applyBorder="1"/>
    <xf numFmtId="0" fontId="3" fillId="4" borderId="0" xfId="0" applyFont="1" applyFill="1"/>
    <xf numFmtId="0" fontId="2" fillId="4" borderId="0" xfId="0" applyFont="1" applyFill="1"/>
    <xf numFmtId="164" fontId="2" fillId="4" borderId="2" xfId="0" applyNumberFormat="1" applyFont="1" applyFill="1" applyBorder="1" applyAlignment="1">
      <alignment horizontal="left" vertical="top"/>
    </xf>
    <xf numFmtId="164" fontId="2" fillId="4" borderId="0" xfId="0" applyNumberFormat="1" applyFont="1" applyFill="1" applyAlignment="1">
      <alignment horizontal="center" vertical="top"/>
    </xf>
    <xf numFmtId="164" fontId="2" fillId="0" borderId="2" xfId="0" applyNumberFormat="1" applyFont="1" applyBorder="1" applyAlignment="1">
      <alignment horizontal="left" vertical="top"/>
    </xf>
    <xf numFmtId="0" fontId="2" fillId="0" borderId="2" xfId="0" applyFont="1" applyBorder="1"/>
    <xf numFmtId="0" fontId="2" fillId="4" borderId="1" xfId="0" applyFont="1" applyFill="1" applyBorder="1" applyAlignment="1">
      <alignment vertical="top"/>
    </xf>
    <xf numFmtId="164" fontId="2" fillId="4" borderId="3" xfId="0" applyNumberFormat="1" applyFont="1" applyFill="1" applyBorder="1" applyAlignment="1">
      <alignment horizontal="right" vertical="top"/>
    </xf>
    <xf numFmtId="164" fontId="2" fillId="4" borderId="5" xfId="0" applyNumberFormat="1" applyFont="1" applyFill="1" applyBorder="1" applyAlignment="1">
      <alignment horizontal="right" vertical="top"/>
    </xf>
    <xf numFmtId="0" fontId="3" fillId="0" borderId="5" xfId="0" applyFont="1" applyBorder="1" applyAlignment="1">
      <alignment vertical="center"/>
    </xf>
    <xf numFmtId="0" fontId="3" fillId="2" borderId="2" xfId="0" applyFont="1" applyFill="1" applyBorder="1" applyAlignment="1">
      <alignment vertical="top"/>
    </xf>
    <xf numFmtId="0" fontId="3" fillId="2" borderId="1" xfId="0" applyFont="1" applyFill="1" applyBorder="1" applyAlignment="1">
      <alignment horizontal="right" vertical="top"/>
    </xf>
    <xf numFmtId="0" fontId="5" fillId="4" borderId="1" xfId="2" applyFont="1" applyFill="1" applyBorder="1" applyAlignment="1" applyProtection="1">
      <alignment vertical="top"/>
    </xf>
    <xf numFmtId="164" fontId="5" fillId="4" borderId="2" xfId="0" applyNumberFormat="1" applyFont="1" applyFill="1" applyBorder="1"/>
    <xf numFmtId="0" fontId="2" fillId="0" borderId="2" xfId="0" applyFont="1" applyBorder="1" applyAlignment="1">
      <alignment vertical="top"/>
    </xf>
    <xf numFmtId="0" fontId="2" fillId="4" borderId="0" xfId="0" applyFont="1" applyFill="1" applyAlignment="1">
      <alignment vertical="top"/>
    </xf>
    <xf numFmtId="164" fontId="2" fillId="4" borderId="10" xfId="0" applyNumberFormat="1" applyFont="1" applyFill="1" applyBorder="1" applyAlignment="1">
      <alignment horizontal="right" vertical="top"/>
    </xf>
    <xf numFmtId="0" fontId="2" fillId="4" borderId="10" xfId="0" applyFont="1" applyFill="1" applyBorder="1"/>
    <xf numFmtId="0" fontId="3" fillId="0" borderId="5" xfId="0" applyFont="1" applyBorder="1" applyAlignment="1">
      <alignment horizontal="right" vertical="center"/>
    </xf>
    <xf numFmtId="0" fontId="3" fillId="5" borderId="2" xfId="0" applyFont="1" applyFill="1" applyBorder="1" applyAlignment="1">
      <alignment vertical="top"/>
    </xf>
    <xf numFmtId="0" fontId="3" fillId="5" borderId="2" xfId="0" applyFont="1" applyFill="1" applyBorder="1" applyAlignment="1">
      <alignment horizontal="right" vertical="top"/>
    </xf>
    <xf numFmtId="0" fontId="5" fillId="4" borderId="2" xfId="2" applyFont="1" applyFill="1" applyBorder="1" applyAlignment="1" applyProtection="1">
      <alignment vertical="top"/>
    </xf>
    <xf numFmtId="0" fontId="2" fillId="4" borderId="2" xfId="0" applyFont="1" applyFill="1" applyBorder="1" applyAlignment="1">
      <alignment horizontal="right" vertical="top"/>
    </xf>
    <xf numFmtId="0" fontId="2" fillId="4" borderId="2" xfId="0" applyFont="1" applyFill="1" applyBorder="1"/>
    <xf numFmtId="0" fontId="2" fillId="4" borderId="2" xfId="0" applyFont="1" applyFill="1" applyBorder="1" applyAlignment="1">
      <alignment vertical="top"/>
    </xf>
    <xf numFmtId="0" fontId="6" fillId="4" borderId="0" xfId="0" applyFont="1" applyFill="1" applyAlignment="1">
      <alignment horizontal="right" vertical="top"/>
    </xf>
    <xf numFmtId="0" fontId="7" fillId="4" borderId="7" xfId="0" applyFont="1" applyFill="1" applyBorder="1" applyAlignment="1">
      <alignment horizontal="center" vertical="top"/>
    </xf>
    <xf numFmtId="0" fontId="2" fillId="4" borderId="8" xfId="0" applyFont="1" applyFill="1" applyBorder="1" applyAlignment="1">
      <alignment horizontal="center" vertical="top"/>
    </xf>
    <xf numFmtId="0" fontId="2" fillId="4" borderId="9" xfId="0" applyFont="1" applyFill="1" applyBorder="1" applyAlignment="1">
      <alignment horizontal="center" vertical="top"/>
    </xf>
    <xf numFmtId="0" fontId="2" fillId="4" borderId="0" xfId="0" applyFont="1" applyFill="1" applyAlignment="1">
      <alignment horizontal="right" vertical="top"/>
    </xf>
    <xf numFmtId="9" fontId="3" fillId="4" borderId="9" xfId="0" applyNumberFormat="1" applyFont="1" applyFill="1" applyBorder="1" applyAlignment="1">
      <alignment horizontal="center" vertical="top"/>
    </xf>
    <xf numFmtId="0" fontId="3" fillId="4" borderId="0" xfId="0" applyFont="1" applyFill="1" applyAlignment="1">
      <alignment horizontal="center" vertical="top"/>
    </xf>
    <xf numFmtId="0" fontId="3" fillId="4" borderId="0" xfId="0" applyFont="1" applyFill="1" applyAlignment="1">
      <alignment horizontal="right" vertical="top"/>
    </xf>
    <xf numFmtId="0" fontId="2" fillId="4" borderId="6" xfId="0" applyFont="1" applyFill="1" applyBorder="1" applyAlignment="1">
      <alignment horizontal="center" vertical="top"/>
    </xf>
    <xf numFmtId="9" fontId="3" fillId="4" borderId="6" xfId="0" applyNumberFormat="1" applyFont="1" applyFill="1" applyBorder="1" applyAlignment="1">
      <alignment horizontal="center" vertical="top"/>
    </xf>
    <xf numFmtId="9" fontId="2" fillId="4" borderId="2" xfId="0" applyNumberFormat="1" applyFont="1" applyFill="1" applyBorder="1"/>
    <xf numFmtId="164" fontId="2" fillId="4" borderId="0" xfId="0" applyNumberFormat="1" applyFont="1" applyFill="1"/>
    <xf numFmtId="0" fontId="3" fillId="3" borderId="2" xfId="0" applyFont="1" applyFill="1" applyBorder="1"/>
    <xf numFmtId="164" fontId="2" fillId="6" borderId="1" xfId="0" applyNumberFormat="1" applyFont="1" applyFill="1" applyBorder="1" applyAlignment="1">
      <alignment horizontal="right" vertical="top"/>
    </xf>
    <xf numFmtId="0" fontId="3" fillId="5" borderId="2" xfId="0" applyFont="1" applyFill="1" applyBorder="1"/>
    <xf numFmtId="16" fontId="14" fillId="4" borderId="0" xfId="0" applyNumberFormat="1" applyFont="1" applyFill="1"/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3" borderId="3" xfId="0" applyFont="1" applyFill="1" applyBorder="1"/>
    <xf numFmtId="0" fontId="3" fillId="3" borderId="5" xfId="0" applyFont="1" applyFill="1" applyBorder="1"/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164" fontId="15" fillId="3" borderId="3" xfId="0" applyNumberFormat="1" applyFont="1" applyFill="1" applyBorder="1" applyAlignment="1">
      <alignment horizontal="left" vertical="center"/>
    </xf>
    <xf numFmtId="164" fontId="15" fillId="3" borderId="4" xfId="0" applyNumberFormat="1" applyFont="1" applyFill="1" applyBorder="1" applyAlignment="1">
      <alignment horizontal="left" vertical="center"/>
    </xf>
    <xf numFmtId="164" fontId="15" fillId="3" borderId="5" xfId="0" applyNumberFormat="1" applyFont="1" applyFill="1" applyBorder="1" applyAlignment="1">
      <alignment horizontal="left" vertical="center"/>
    </xf>
    <xf numFmtId="164" fontId="15" fillId="3" borderId="2" xfId="0" applyNumberFormat="1" applyFont="1" applyFill="1" applyBorder="1" applyAlignment="1">
      <alignment vertical="center"/>
    </xf>
  </cellXfs>
  <cellStyles count="6">
    <cellStyle name="Euro" xfId="1" xr:uid="{00000000-0005-0000-0000-000000000000}"/>
    <cellStyle name="Hyperlink" xfId="2" builtinId="8"/>
    <cellStyle name="Normal" xfId="0" builtinId="0"/>
    <cellStyle name="Standaard 2" xfId="3" xr:uid="{00000000-0005-0000-0000-000003000000}"/>
    <cellStyle name="Standaard 3" xfId="4" xr:uid="{00000000-0005-0000-0000-000004000000}"/>
    <cellStyle name="Standaard 4" xfId="5" xr:uid="{00000000-0005-0000-0000-000005000000}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4"/>
  <sheetViews>
    <sheetView tabSelected="1" workbookViewId="0">
      <selection sqref="A1:Q1"/>
    </sheetView>
  </sheetViews>
  <sheetFormatPr defaultColWidth="9.109375" defaultRowHeight="10.199999999999999" x14ac:dyDescent="0.2"/>
  <cols>
    <col min="1" max="1" width="17.44140625" style="39" bestFit="1" customWidth="1"/>
    <col min="2" max="17" width="10" style="39" customWidth="1"/>
    <col min="18" max="16384" width="9.109375" style="39"/>
  </cols>
  <sheetData>
    <row r="1" spans="1:17" s="1" customFormat="1" ht="13.8" thickBot="1" x14ac:dyDescent="0.35">
      <c r="A1" s="79" t="s">
        <v>132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1"/>
    </row>
    <row r="2" spans="1:17" s="1" customFormat="1" ht="10.8" thickBot="1" x14ac:dyDescent="0.35">
      <c r="A2" s="3" t="s">
        <v>82</v>
      </c>
      <c r="B2" s="82" t="s">
        <v>0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4"/>
      <c r="Q2" s="47" t="s">
        <v>16</v>
      </c>
    </row>
    <row r="3" spans="1:17" ht="10.8" thickBot="1" x14ac:dyDescent="0.25">
      <c r="A3" s="48" t="s">
        <v>1</v>
      </c>
      <c r="B3" s="49">
        <v>1</v>
      </c>
      <c r="C3" s="49">
        <v>2</v>
      </c>
      <c r="D3" s="49">
        <v>3</v>
      </c>
      <c r="E3" s="49">
        <v>4</v>
      </c>
      <c r="F3" s="49">
        <v>5</v>
      </c>
      <c r="G3" s="49">
        <v>6</v>
      </c>
      <c r="H3" s="49">
        <v>7</v>
      </c>
      <c r="I3" s="49">
        <v>8</v>
      </c>
      <c r="J3" s="49">
        <v>9</v>
      </c>
      <c r="K3" s="49">
        <v>10</v>
      </c>
      <c r="L3" s="49">
        <v>11</v>
      </c>
      <c r="M3" s="49">
        <v>12</v>
      </c>
      <c r="N3" s="49">
        <v>13</v>
      </c>
      <c r="O3" s="49">
        <v>14</v>
      </c>
      <c r="P3" s="49">
        <v>15</v>
      </c>
      <c r="Q3" s="2" t="s">
        <v>16</v>
      </c>
    </row>
    <row r="4" spans="1:17" ht="10.8" thickBot="1" x14ac:dyDescent="0.25">
      <c r="A4" s="50" t="s">
        <v>19</v>
      </c>
      <c r="B4" s="31">
        <v>9</v>
      </c>
      <c r="C4" s="31">
        <v>6.5</v>
      </c>
      <c r="D4" s="31">
        <v>5</v>
      </c>
      <c r="E4" s="31">
        <v>4</v>
      </c>
      <c r="F4" s="31">
        <v>3</v>
      </c>
      <c r="G4" s="31">
        <v>2.5</v>
      </c>
      <c r="H4" s="31">
        <v>2</v>
      </c>
      <c r="I4" s="31">
        <v>1.6</v>
      </c>
      <c r="J4" s="31">
        <v>1.2</v>
      </c>
      <c r="K4" s="31">
        <v>0.9</v>
      </c>
      <c r="L4" s="31">
        <v>0.6</v>
      </c>
      <c r="M4" s="31">
        <v>0.4</v>
      </c>
      <c r="N4" s="31">
        <v>0.35</v>
      </c>
      <c r="O4" s="31">
        <v>0.3</v>
      </c>
      <c r="P4" s="31">
        <v>0.25</v>
      </c>
      <c r="Q4" s="32">
        <f>SUM(B4:P4)</f>
        <v>37.6</v>
      </c>
    </row>
    <row r="5" spans="1:17" ht="10.8" thickBot="1" x14ac:dyDescent="0.25">
      <c r="A5" s="50" t="s">
        <v>83</v>
      </c>
      <c r="B5" s="31">
        <v>7.5</v>
      </c>
      <c r="C5" s="31">
        <v>5.5</v>
      </c>
      <c r="D5" s="31">
        <v>4.25</v>
      </c>
      <c r="E5" s="31">
        <v>3.25</v>
      </c>
      <c r="F5" s="31">
        <v>2.5</v>
      </c>
      <c r="G5" s="31">
        <v>2</v>
      </c>
      <c r="H5" s="31">
        <v>1.5</v>
      </c>
      <c r="I5" s="31">
        <v>1.1000000000000001</v>
      </c>
      <c r="J5" s="31">
        <v>0.8</v>
      </c>
      <c r="K5" s="31">
        <v>0.6</v>
      </c>
      <c r="L5" s="31">
        <v>0.5</v>
      </c>
      <c r="M5" s="31">
        <v>0.4</v>
      </c>
      <c r="N5" s="31">
        <v>0.3</v>
      </c>
      <c r="O5" s="31">
        <v>0.25</v>
      </c>
      <c r="P5" s="31">
        <v>0.2</v>
      </c>
      <c r="Q5" s="51">
        <f t="shared" ref="Q5:Q28" si="0">SUM(B5:P5)</f>
        <v>30.650000000000002</v>
      </c>
    </row>
    <row r="6" spans="1:17" ht="10.8" thickBot="1" x14ac:dyDescent="0.25">
      <c r="A6" s="44" t="s">
        <v>115</v>
      </c>
      <c r="B6" s="31">
        <v>3</v>
      </c>
      <c r="C6" s="31">
        <v>2.25</v>
      </c>
      <c r="D6" s="31">
        <v>1.75</v>
      </c>
      <c r="E6" s="31">
        <v>1.3</v>
      </c>
      <c r="F6" s="31">
        <v>1</v>
      </c>
      <c r="G6" s="31">
        <v>0.8</v>
      </c>
      <c r="H6" s="31">
        <v>0.6</v>
      </c>
      <c r="I6" s="31">
        <v>0.5</v>
      </c>
      <c r="J6" s="31">
        <v>0.4</v>
      </c>
      <c r="K6" s="31">
        <v>0.3</v>
      </c>
      <c r="L6" s="31">
        <v>0.2</v>
      </c>
      <c r="M6" s="31">
        <v>0.15</v>
      </c>
      <c r="N6" s="31"/>
      <c r="O6" s="31"/>
      <c r="P6" s="31"/>
      <c r="Q6" s="32">
        <f t="shared" si="0"/>
        <v>12.250000000000002</v>
      </c>
    </row>
    <row r="7" spans="1:17" ht="10.8" thickBot="1" x14ac:dyDescent="0.25">
      <c r="A7" s="44" t="s">
        <v>116</v>
      </c>
      <c r="B7" s="31">
        <v>2</v>
      </c>
      <c r="C7" s="31">
        <v>1.5</v>
      </c>
      <c r="D7" s="31">
        <v>1.2</v>
      </c>
      <c r="E7" s="31">
        <v>0.9</v>
      </c>
      <c r="F7" s="31">
        <v>0.7</v>
      </c>
      <c r="G7" s="31">
        <v>0.5</v>
      </c>
      <c r="H7" s="31">
        <v>0.3</v>
      </c>
      <c r="I7" s="31">
        <v>0.2</v>
      </c>
      <c r="J7" s="31">
        <v>0.15</v>
      </c>
      <c r="K7" s="31">
        <v>0.1</v>
      </c>
      <c r="L7" s="31"/>
      <c r="M7" s="31"/>
      <c r="N7" s="31"/>
      <c r="O7" s="31"/>
      <c r="P7" s="31"/>
      <c r="Q7" s="32">
        <f t="shared" si="0"/>
        <v>7.5500000000000007</v>
      </c>
    </row>
    <row r="8" spans="1:17" ht="10.8" thickBot="1" x14ac:dyDescent="0.25">
      <c r="A8" s="44" t="s">
        <v>3</v>
      </c>
      <c r="B8" s="31">
        <v>1</v>
      </c>
      <c r="C8" s="31">
        <v>0.7</v>
      </c>
      <c r="D8" s="31">
        <v>0.5</v>
      </c>
      <c r="E8" s="31">
        <v>0.3</v>
      </c>
      <c r="F8" s="31">
        <v>0.2</v>
      </c>
      <c r="G8" s="31">
        <v>0.1</v>
      </c>
      <c r="H8" s="31">
        <v>0.05</v>
      </c>
      <c r="I8" s="31"/>
      <c r="J8" s="31"/>
      <c r="K8" s="31"/>
      <c r="L8" s="31"/>
      <c r="M8" s="31"/>
      <c r="N8" s="31"/>
      <c r="O8" s="31"/>
      <c r="P8" s="31"/>
      <c r="Q8" s="32">
        <f t="shared" si="0"/>
        <v>2.85</v>
      </c>
    </row>
    <row r="9" spans="1:17" ht="10.8" thickBot="1" x14ac:dyDescent="0.25">
      <c r="A9" s="48" t="s">
        <v>96</v>
      </c>
      <c r="B9" s="49">
        <v>1</v>
      </c>
      <c r="C9" s="49">
        <v>2</v>
      </c>
      <c r="D9" s="49">
        <v>3</v>
      </c>
      <c r="E9" s="49">
        <v>4</v>
      </c>
      <c r="F9" s="49">
        <v>5</v>
      </c>
      <c r="G9" s="49">
        <v>6</v>
      </c>
      <c r="H9" s="49">
        <v>7</v>
      </c>
      <c r="I9" s="49">
        <v>8</v>
      </c>
      <c r="J9" s="49">
        <v>9</v>
      </c>
      <c r="K9" s="49">
        <v>10</v>
      </c>
      <c r="L9" s="49">
        <v>11</v>
      </c>
      <c r="M9" s="49">
        <v>12</v>
      </c>
      <c r="N9" s="49">
        <v>13</v>
      </c>
      <c r="O9" s="49">
        <v>14</v>
      </c>
      <c r="P9" s="49">
        <v>15</v>
      </c>
      <c r="Q9" s="2" t="s">
        <v>16</v>
      </c>
    </row>
    <row r="10" spans="1:17" ht="10.8" thickBot="1" x14ac:dyDescent="0.25">
      <c r="A10" s="44" t="s">
        <v>117</v>
      </c>
      <c r="B10" s="31">
        <v>3</v>
      </c>
      <c r="C10" s="31">
        <v>2.25</v>
      </c>
      <c r="D10" s="31">
        <v>1.75</v>
      </c>
      <c r="E10" s="31">
        <v>1.3</v>
      </c>
      <c r="F10" s="31">
        <v>1</v>
      </c>
      <c r="G10" s="31">
        <v>0.8</v>
      </c>
      <c r="H10" s="31">
        <v>0.6</v>
      </c>
      <c r="I10" s="31">
        <v>0.5</v>
      </c>
      <c r="J10" s="31">
        <v>0.4</v>
      </c>
      <c r="K10" s="31">
        <v>0.3</v>
      </c>
      <c r="L10" s="31">
        <v>0.2</v>
      </c>
      <c r="M10" s="31">
        <v>0.15</v>
      </c>
      <c r="N10" s="31"/>
      <c r="O10" s="31"/>
      <c r="P10" s="31"/>
      <c r="Q10" s="32">
        <f t="shared" si="0"/>
        <v>12.250000000000002</v>
      </c>
    </row>
    <row r="11" spans="1:17" ht="10.8" thickBot="1" x14ac:dyDescent="0.25">
      <c r="A11" s="44" t="s">
        <v>118</v>
      </c>
      <c r="B11" s="31">
        <v>2</v>
      </c>
      <c r="C11" s="31">
        <v>1.5</v>
      </c>
      <c r="D11" s="31">
        <v>1.2</v>
      </c>
      <c r="E11" s="31">
        <v>0.9</v>
      </c>
      <c r="F11" s="31">
        <v>0.7</v>
      </c>
      <c r="G11" s="31">
        <v>0.5</v>
      </c>
      <c r="H11" s="31">
        <v>0.3</v>
      </c>
      <c r="I11" s="31">
        <v>0.2</v>
      </c>
      <c r="J11" s="31">
        <v>0.15</v>
      </c>
      <c r="K11" s="31">
        <v>0.1</v>
      </c>
      <c r="L11" s="31"/>
      <c r="M11" s="31"/>
      <c r="N11" s="31"/>
      <c r="O11" s="31"/>
      <c r="P11" s="31"/>
      <c r="Q11" s="32">
        <f t="shared" si="0"/>
        <v>7.5500000000000007</v>
      </c>
    </row>
    <row r="12" spans="1:17" ht="10.8" thickBot="1" x14ac:dyDescent="0.25">
      <c r="A12" s="44" t="s">
        <v>127</v>
      </c>
      <c r="B12" s="31">
        <v>1.5</v>
      </c>
      <c r="C12" s="31">
        <v>1</v>
      </c>
      <c r="D12" s="31">
        <v>0.7</v>
      </c>
      <c r="E12" s="31">
        <v>0.5</v>
      </c>
      <c r="F12" s="31">
        <v>0.3</v>
      </c>
      <c r="G12" s="31">
        <v>0.15</v>
      </c>
      <c r="H12" s="31">
        <v>0.05</v>
      </c>
      <c r="I12" s="31"/>
      <c r="J12" s="31"/>
      <c r="K12" s="31"/>
      <c r="L12" s="31"/>
      <c r="M12" s="31"/>
      <c r="N12" s="31"/>
      <c r="O12" s="31"/>
      <c r="P12" s="31"/>
      <c r="Q12" s="32">
        <f t="shared" si="0"/>
        <v>4.2</v>
      </c>
    </row>
    <row r="13" spans="1:17" ht="10.8" thickBot="1" x14ac:dyDescent="0.25">
      <c r="A13" s="44" t="s">
        <v>5</v>
      </c>
      <c r="B13" s="31">
        <v>0.9</v>
      </c>
      <c r="C13" s="31">
        <v>0.6</v>
      </c>
      <c r="D13" s="31">
        <v>0.4</v>
      </c>
      <c r="E13" s="31">
        <v>0.2</v>
      </c>
      <c r="F13" s="31">
        <v>0.1</v>
      </c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2">
        <f t="shared" si="0"/>
        <v>2.2000000000000002</v>
      </c>
    </row>
    <row r="14" spans="1:17" ht="10.8" thickBot="1" x14ac:dyDescent="0.25">
      <c r="A14" s="44" t="s">
        <v>76</v>
      </c>
      <c r="B14" s="31">
        <v>4</v>
      </c>
      <c r="C14" s="31">
        <v>3</v>
      </c>
      <c r="D14" s="31">
        <v>2.5</v>
      </c>
      <c r="E14" s="31">
        <v>2</v>
      </c>
      <c r="F14" s="31">
        <v>1.6</v>
      </c>
      <c r="G14" s="31">
        <v>1.3</v>
      </c>
      <c r="H14" s="31">
        <v>1</v>
      </c>
      <c r="I14" s="31">
        <v>0.8</v>
      </c>
      <c r="J14" s="31">
        <v>0.6</v>
      </c>
      <c r="K14" s="31">
        <v>0.5</v>
      </c>
      <c r="L14" s="31">
        <v>0.4</v>
      </c>
      <c r="M14" s="31">
        <v>0.3</v>
      </c>
      <c r="N14" s="31">
        <v>0.2</v>
      </c>
      <c r="O14" s="31">
        <v>0.1</v>
      </c>
      <c r="P14" s="31">
        <v>0.05</v>
      </c>
      <c r="Q14" s="32">
        <f t="shared" si="0"/>
        <v>18.350000000000001</v>
      </c>
    </row>
    <row r="15" spans="1:17" ht="10.8" thickBot="1" x14ac:dyDescent="0.25">
      <c r="A15" s="44" t="s">
        <v>77</v>
      </c>
      <c r="B15" s="76">
        <v>3</v>
      </c>
      <c r="C15" s="31">
        <v>2</v>
      </c>
      <c r="D15" s="31">
        <v>1.6</v>
      </c>
      <c r="E15" s="31">
        <v>1.2</v>
      </c>
      <c r="F15" s="31">
        <v>0.9</v>
      </c>
      <c r="G15" s="31">
        <v>0.7</v>
      </c>
      <c r="H15" s="31">
        <v>0.5</v>
      </c>
      <c r="I15" s="31">
        <v>0.35</v>
      </c>
      <c r="J15" s="31">
        <v>0.25</v>
      </c>
      <c r="K15" s="31">
        <v>0.15</v>
      </c>
      <c r="L15" s="31"/>
      <c r="M15" s="31"/>
      <c r="N15" s="31"/>
      <c r="O15" s="31"/>
      <c r="P15" s="31"/>
      <c r="Q15" s="32">
        <f t="shared" si="0"/>
        <v>10.649999999999999</v>
      </c>
    </row>
    <row r="16" spans="1:17" ht="10.8" thickBot="1" x14ac:dyDescent="0.25">
      <c r="A16" s="44" t="s">
        <v>63</v>
      </c>
      <c r="B16" s="76">
        <v>2.5</v>
      </c>
      <c r="C16" s="31">
        <v>1.75</v>
      </c>
      <c r="D16" s="76">
        <v>1.35</v>
      </c>
      <c r="E16" s="31">
        <v>1</v>
      </c>
      <c r="F16" s="31">
        <v>0.75</v>
      </c>
      <c r="G16" s="31">
        <v>0.5</v>
      </c>
      <c r="H16" s="31">
        <v>0.4</v>
      </c>
      <c r="I16" s="31">
        <v>0.3</v>
      </c>
      <c r="J16" s="31">
        <v>0.2</v>
      </c>
      <c r="K16" s="31">
        <v>0.1</v>
      </c>
      <c r="L16" s="31"/>
      <c r="M16" s="45"/>
      <c r="N16" s="36"/>
      <c r="O16" s="46"/>
      <c r="P16" s="46"/>
      <c r="Q16" s="32">
        <f t="shared" si="0"/>
        <v>8.85</v>
      </c>
    </row>
    <row r="17" spans="1:27" ht="10.8" thickBot="1" x14ac:dyDescent="0.25">
      <c r="A17" s="44" t="s">
        <v>62</v>
      </c>
      <c r="B17" s="31">
        <v>1.75</v>
      </c>
      <c r="C17" s="31">
        <v>1.25</v>
      </c>
      <c r="D17" s="31">
        <v>0.8</v>
      </c>
      <c r="E17" s="31">
        <v>0.5</v>
      </c>
      <c r="F17" s="31">
        <v>0.3</v>
      </c>
      <c r="G17" s="31">
        <v>0.15</v>
      </c>
      <c r="H17" s="31">
        <v>0.05</v>
      </c>
      <c r="I17" s="31"/>
      <c r="J17" s="31"/>
      <c r="K17" s="31"/>
      <c r="L17" s="36"/>
      <c r="M17" s="45"/>
      <c r="N17" s="36"/>
      <c r="O17" s="46"/>
      <c r="P17" s="46"/>
      <c r="Q17" s="32">
        <f t="shared" si="0"/>
        <v>4.8</v>
      </c>
    </row>
    <row r="18" spans="1:27" ht="10.8" thickBot="1" x14ac:dyDescent="0.25">
      <c r="A18" s="48" t="s">
        <v>6</v>
      </c>
      <c r="B18" s="49">
        <v>1</v>
      </c>
      <c r="C18" s="49">
        <v>2</v>
      </c>
      <c r="D18" s="49">
        <v>3</v>
      </c>
      <c r="E18" s="49">
        <v>4</v>
      </c>
      <c r="F18" s="49">
        <v>5</v>
      </c>
      <c r="G18" s="49">
        <v>6</v>
      </c>
      <c r="H18" s="49">
        <v>7</v>
      </c>
      <c r="I18" s="49">
        <v>8</v>
      </c>
      <c r="J18" s="49">
        <v>9</v>
      </c>
      <c r="K18" s="49">
        <v>10</v>
      </c>
      <c r="L18" s="49">
        <v>11</v>
      </c>
      <c r="M18" s="49">
        <v>12</v>
      </c>
      <c r="N18" s="49">
        <v>13</v>
      </c>
      <c r="O18" s="49">
        <v>14</v>
      </c>
      <c r="P18" s="49">
        <v>15</v>
      </c>
      <c r="Q18" s="2" t="s">
        <v>16</v>
      </c>
    </row>
    <row r="19" spans="1:27" ht="10.8" thickBot="1" x14ac:dyDescent="0.25">
      <c r="A19" s="34" t="s">
        <v>19</v>
      </c>
      <c r="B19" s="35">
        <v>1</v>
      </c>
      <c r="C19" s="35">
        <v>0.8</v>
      </c>
      <c r="D19" s="35">
        <v>0.6</v>
      </c>
      <c r="E19" s="35">
        <v>0.5</v>
      </c>
      <c r="F19" s="35">
        <v>0.4</v>
      </c>
      <c r="G19" s="35">
        <v>0.3</v>
      </c>
      <c r="H19" s="35">
        <v>0.25</v>
      </c>
      <c r="I19" s="35">
        <v>0.2</v>
      </c>
      <c r="J19" s="35">
        <v>0.15</v>
      </c>
      <c r="K19" s="35">
        <v>0.1</v>
      </c>
      <c r="L19" s="36"/>
      <c r="M19" s="37"/>
      <c r="N19" s="37"/>
      <c r="O19" s="37"/>
      <c r="P19" s="37"/>
      <c r="Q19" s="32">
        <f t="shared" si="0"/>
        <v>4.3</v>
      </c>
      <c r="R19" s="38"/>
    </row>
    <row r="20" spans="1:27" ht="10.8" thickBot="1" x14ac:dyDescent="0.25">
      <c r="A20" s="33" t="s">
        <v>83</v>
      </c>
      <c r="B20" s="36">
        <v>0.9</v>
      </c>
      <c r="C20" s="36">
        <v>0.7</v>
      </c>
      <c r="D20" s="36">
        <v>0.55000000000000004</v>
      </c>
      <c r="E20" s="36">
        <v>0.45</v>
      </c>
      <c r="F20" s="36">
        <v>0.35</v>
      </c>
      <c r="G20" s="36">
        <v>0.25</v>
      </c>
      <c r="H20" s="36">
        <v>0.2</v>
      </c>
      <c r="I20" s="36">
        <v>0.15</v>
      </c>
      <c r="J20" s="36">
        <v>0.1</v>
      </c>
      <c r="K20" s="36">
        <v>0.05</v>
      </c>
      <c r="L20" s="36"/>
      <c r="M20" s="40"/>
      <c r="N20" s="40"/>
      <c r="O20" s="40"/>
      <c r="P20" s="40"/>
      <c r="Q20" s="32">
        <f t="shared" si="0"/>
        <v>3.7000000000000006</v>
      </c>
      <c r="R20" s="41"/>
    </row>
    <row r="21" spans="1:27" ht="10.8" thickBot="1" x14ac:dyDescent="0.25">
      <c r="A21" s="33" t="s">
        <v>115</v>
      </c>
      <c r="B21" s="36">
        <v>0.7</v>
      </c>
      <c r="C21" s="35">
        <v>0.5</v>
      </c>
      <c r="D21" s="35">
        <v>0.4</v>
      </c>
      <c r="E21" s="35">
        <v>0.3</v>
      </c>
      <c r="F21" s="35">
        <v>0.2</v>
      </c>
      <c r="G21" s="35">
        <v>0.1</v>
      </c>
      <c r="H21" s="35"/>
      <c r="I21" s="35"/>
      <c r="J21" s="35"/>
      <c r="K21" s="35"/>
      <c r="L21" s="35"/>
      <c r="M21" s="42"/>
      <c r="N21" s="42"/>
      <c r="O21" s="42"/>
      <c r="P21" s="42"/>
      <c r="Q21" s="32">
        <f t="shared" si="0"/>
        <v>2.2000000000000002</v>
      </c>
      <c r="R21" s="41"/>
    </row>
    <row r="22" spans="1:27" ht="10.8" thickBot="1" x14ac:dyDescent="0.25">
      <c r="A22" s="33" t="s">
        <v>116</v>
      </c>
      <c r="B22" s="36">
        <v>0.55000000000000004</v>
      </c>
      <c r="C22" s="35">
        <v>0.4</v>
      </c>
      <c r="D22" s="35">
        <v>0.3</v>
      </c>
      <c r="E22" s="35">
        <v>0.2</v>
      </c>
      <c r="F22" s="35">
        <v>0.1</v>
      </c>
      <c r="G22" s="35"/>
      <c r="H22" s="35"/>
      <c r="I22" s="35"/>
      <c r="J22" s="43"/>
      <c r="K22" s="43"/>
      <c r="L22" s="43"/>
      <c r="M22" s="43"/>
      <c r="N22" s="43"/>
      <c r="O22" s="43"/>
      <c r="P22" s="43"/>
      <c r="Q22" s="32">
        <f t="shared" si="0"/>
        <v>1.55</v>
      </c>
    </row>
    <row r="23" spans="1:27" ht="10.8" thickBot="1" x14ac:dyDescent="0.25">
      <c r="A23" s="30" t="s">
        <v>3</v>
      </c>
      <c r="B23" s="35">
        <v>0.3</v>
      </c>
      <c r="C23" s="35">
        <v>0.2</v>
      </c>
      <c r="D23" s="35">
        <v>0.1</v>
      </c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32">
        <f t="shared" si="0"/>
        <v>0.6</v>
      </c>
    </row>
    <row r="24" spans="1:27" ht="10.8" thickBot="1" x14ac:dyDescent="0.25">
      <c r="A24" s="85" t="s">
        <v>59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7"/>
      <c r="Q24" s="2" t="s">
        <v>16</v>
      </c>
    </row>
    <row r="25" spans="1:27" ht="10.8" thickBot="1" x14ac:dyDescent="0.25">
      <c r="A25" s="52" t="s">
        <v>80</v>
      </c>
      <c r="B25" s="35">
        <v>1.5</v>
      </c>
      <c r="C25" s="35"/>
      <c r="D25" s="35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32">
        <f t="shared" si="0"/>
        <v>1.5</v>
      </c>
    </row>
    <row r="26" spans="1:27" ht="10.8" thickBot="1" x14ac:dyDescent="0.25">
      <c r="A26" s="52" t="s">
        <v>81</v>
      </c>
      <c r="B26" s="35">
        <v>1.5</v>
      </c>
      <c r="C26" s="35"/>
      <c r="D26" s="35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32">
        <f t="shared" si="0"/>
        <v>1.5</v>
      </c>
    </row>
    <row r="27" spans="1:27" ht="10.8" thickBot="1" x14ac:dyDescent="0.25">
      <c r="A27" s="52" t="s">
        <v>78</v>
      </c>
      <c r="B27" s="35">
        <v>1</v>
      </c>
      <c r="C27" s="35"/>
      <c r="D27" s="35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32">
        <f t="shared" si="0"/>
        <v>1</v>
      </c>
    </row>
    <row r="28" spans="1:27" ht="10.8" thickBot="1" x14ac:dyDescent="0.25">
      <c r="A28" s="52" t="s">
        <v>79</v>
      </c>
      <c r="B28" s="35">
        <v>1</v>
      </c>
      <c r="C28" s="35"/>
      <c r="D28" s="35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32">
        <f t="shared" si="0"/>
        <v>1</v>
      </c>
    </row>
    <row r="29" spans="1:27" ht="10.8" thickBot="1" x14ac:dyDescent="0.25">
      <c r="A29" s="52" t="s">
        <v>99</v>
      </c>
      <c r="B29" s="35">
        <v>0.5</v>
      </c>
      <c r="C29" s="35"/>
      <c r="D29" s="35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32">
        <f t="shared" ref="Q29" si="1">SUM(B29:P29)</f>
        <v>0.5</v>
      </c>
    </row>
    <row r="30" spans="1:27" ht="10.8" thickBot="1" x14ac:dyDescent="0.25">
      <c r="A30" s="53"/>
      <c r="B30" s="54"/>
      <c r="C30" s="54"/>
      <c r="D30" s="54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</row>
    <row r="31" spans="1:27" ht="13.5" customHeight="1" thickBot="1" x14ac:dyDescent="0.25">
      <c r="A31" s="79" t="s">
        <v>133</v>
      </c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1"/>
    </row>
    <row r="32" spans="1:27" ht="10.8" thickBot="1" x14ac:dyDescent="0.25">
      <c r="A32" s="4" t="s">
        <v>82</v>
      </c>
      <c r="B32" s="82" t="s">
        <v>0</v>
      </c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4"/>
      <c r="AA32" s="56" t="s">
        <v>16</v>
      </c>
    </row>
    <row r="33" spans="1:27" ht="10.8" thickBot="1" x14ac:dyDescent="0.25">
      <c r="A33" s="57" t="s">
        <v>1</v>
      </c>
      <c r="B33" s="58">
        <v>1</v>
      </c>
      <c r="C33" s="58">
        <v>2</v>
      </c>
      <c r="D33" s="58">
        <v>3</v>
      </c>
      <c r="E33" s="58">
        <v>4</v>
      </c>
      <c r="F33" s="58">
        <v>5</v>
      </c>
      <c r="G33" s="58">
        <v>6</v>
      </c>
      <c r="H33" s="58">
        <v>7</v>
      </c>
      <c r="I33" s="58">
        <v>8</v>
      </c>
      <c r="J33" s="58">
        <v>9</v>
      </c>
      <c r="K33" s="58">
        <v>10</v>
      </c>
      <c r="L33" s="58">
        <v>11</v>
      </c>
      <c r="M33" s="58">
        <v>12</v>
      </c>
      <c r="N33" s="58">
        <v>13</v>
      </c>
      <c r="O33" s="58">
        <v>14</v>
      </c>
      <c r="P33" s="58">
        <v>15</v>
      </c>
      <c r="Q33" s="58">
        <v>16</v>
      </c>
      <c r="R33" s="58">
        <v>17</v>
      </c>
      <c r="S33" s="58">
        <v>18</v>
      </c>
      <c r="T33" s="58">
        <v>19</v>
      </c>
      <c r="U33" s="58">
        <v>20</v>
      </c>
      <c r="V33" s="58">
        <v>21</v>
      </c>
      <c r="W33" s="58">
        <v>22</v>
      </c>
      <c r="X33" s="58">
        <v>23</v>
      </c>
      <c r="Y33" s="58">
        <v>24</v>
      </c>
      <c r="Z33" s="58">
        <v>25</v>
      </c>
      <c r="AA33" s="2" t="s">
        <v>16</v>
      </c>
    </row>
    <row r="34" spans="1:27" ht="10.8" thickBot="1" x14ac:dyDescent="0.25">
      <c r="A34" s="59" t="s">
        <v>2</v>
      </c>
      <c r="B34" s="60">
        <v>0</v>
      </c>
      <c r="C34" s="60">
        <v>0</v>
      </c>
      <c r="D34" s="60">
        <v>0</v>
      </c>
      <c r="E34" s="60">
        <v>0</v>
      </c>
      <c r="F34" s="60">
        <v>0</v>
      </c>
      <c r="G34" s="60">
        <v>0</v>
      </c>
      <c r="H34" s="60">
        <v>0</v>
      </c>
      <c r="I34" s="60">
        <v>0</v>
      </c>
      <c r="J34" s="60">
        <v>0</v>
      </c>
      <c r="K34" s="60">
        <v>0</v>
      </c>
      <c r="L34" s="60">
        <v>20</v>
      </c>
      <c r="M34" s="60">
        <v>40</v>
      </c>
      <c r="N34" s="60">
        <v>60</v>
      </c>
      <c r="O34" s="60">
        <v>80</v>
      </c>
      <c r="P34" s="60">
        <v>100</v>
      </c>
      <c r="Q34" s="61">
        <v>200</v>
      </c>
      <c r="R34" s="61">
        <v>180</v>
      </c>
      <c r="S34" s="61">
        <v>160</v>
      </c>
      <c r="T34" s="61">
        <v>140</v>
      </c>
      <c r="U34" s="61">
        <v>120</v>
      </c>
      <c r="V34" s="61">
        <v>100</v>
      </c>
      <c r="W34" s="61">
        <v>80</v>
      </c>
      <c r="X34" s="61">
        <v>60</v>
      </c>
      <c r="Y34" s="61">
        <v>40</v>
      </c>
      <c r="Z34" s="61">
        <v>20</v>
      </c>
      <c r="AA34" s="61">
        <f>SUM(B34:Z34)</f>
        <v>1400</v>
      </c>
    </row>
    <row r="35" spans="1:27" ht="10.8" thickBot="1" x14ac:dyDescent="0.25">
      <c r="A35" s="59" t="s">
        <v>83</v>
      </c>
      <c r="B35" s="60">
        <v>0</v>
      </c>
      <c r="C35" s="60">
        <v>0</v>
      </c>
      <c r="D35" s="60">
        <v>0</v>
      </c>
      <c r="E35" s="60">
        <v>0</v>
      </c>
      <c r="F35" s="60">
        <v>0</v>
      </c>
      <c r="G35" s="60">
        <v>0</v>
      </c>
      <c r="H35" s="60">
        <v>0</v>
      </c>
      <c r="I35" s="60">
        <v>0</v>
      </c>
      <c r="J35" s="60">
        <v>0</v>
      </c>
      <c r="K35" s="60">
        <v>0</v>
      </c>
      <c r="L35" s="60">
        <v>15</v>
      </c>
      <c r="M35" s="60">
        <v>30</v>
      </c>
      <c r="N35" s="60">
        <v>40</v>
      </c>
      <c r="O35" s="60">
        <v>60</v>
      </c>
      <c r="P35" s="60">
        <v>80</v>
      </c>
      <c r="Q35" s="61">
        <v>160</v>
      </c>
      <c r="R35" s="61">
        <v>140</v>
      </c>
      <c r="S35" s="61">
        <v>120</v>
      </c>
      <c r="T35" s="61">
        <v>100</v>
      </c>
      <c r="U35" s="61">
        <v>80</v>
      </c>
      <c r="V35" s="61">
        <v>60</v>
      </c>
      <c r="W35" s="61">
        <v>50</v>
      </c>
      <c r="X35" s="61">
        <v>40</v>
      </c>
      <c r="Y35" s="61">
        <v>30</v>
      </c>
      <c r="Z35" s="61">
        <v>15</v>
      </c>
      <c r="AA35" s="61">
        <f t="shared" ref="AA35:AA53" si="2">SUM(B35:Z35)</f>
        <v>1020</v>
      </c>
    </row>
    <row r="36" spans="1:27" ht="10.8" thickBot="1" x14ac:dyDescent="0.25">
      <c r="A36" s="59" t="s">
        <v>115</v>
      </c>
      <c r="B36" s="60">
        <v>0</v>
      </c>
      <c r="C36" s="60">
        <v>0</v>
      </c>
      <c r="D36" s="60">
        <v>0</v>
      </c>
      <c r="E36" s="60">
        <v>0</v>
      </c>
      <c r="F36" s="60">
        <v>0</v>
      </c>
      <c r="G36" s="60">
        <v>0</v>
      </c>
      <c r="H36" s="60">
        <v>0</v>
      </c>
      <c r="I36" s="60">
        <v>10</v>
      </c>
      <c r="J36" s="60">
        <v>20</v>
      </c>
      <c r="K36" s="60">
        <v>30</v>
      </c>
      <c r="L36" s="60">
        <v>40</v>
      </c>
      <c r="M36" s="60">
        <v>50</v>
      </c>
      <c r="N36" s="60">
        <v>100</v>
      </c>
      <c r="O36" s="60">
        <v>90</v>
      </c>
      <c r="P36" s="60">
        <v>80</v>
      </c>
      <c r="Q36" s="61">
        <v>70</v>
      </c>
      <c r="R36" s="61">
        <v>60</v>
      </c>
      <c r="S36" s="61">
        <v>50</v>
      </c>
      <c r="T36" s="61">
        <v>40</v>
      </c>
      <c r="U36" s="61">
        <v>30</v>
      </c>
      <c r="V36" s="61">
        <v>20</v>
      </c>
      <c r="W36" s="61">
        <v>10</v>
      </c>
      <c r="X36" s="61"/>
      <c r="Y36" s="61"/>
      <c r="Z36" s="61"/>
      <c r="AA36" s="61">
        <f t="shared" si="2"/>
        <v>700</v>
      </c>
    </row>
    <row r="37" spans="1:27" ht="10.8" thickBot="1" x14ac:dyDescent="0.25">
      <c r="A37" s="62" t="s">
        <v>116</v>
      </c>
      <c r="B37" s="60">
        <v>0</v>
      </c>
      <c r="C37" s="60">
        <v>0</v>
      </c>
      <c r="D37" s="60">
        <v>0</v>
      </c>
      <c r="E37" s="60">
        <v>0</v>
      </c>
      <c r="F37" s="60">
        <v>0</v>
      </c>
      <c r="G37" s="60">
        <v>10</v>
      </c>
      <c r="H37" s="60">
        <v>15</v>
      </c>
      <c r="I37" s="60">
        <v>20</v>
      </c>
      <c r="J37" s="60">
        <v>30</v>
      </c>
      <c r="K37" s="60">
        <v>40</v>
      </c>
      <c r="L37" s="60">
        <v>80</v>
      </c>
      <c r="M37" s="60">
        <v>70</v>
      </c>
      <c r="N37" s="60">
        <v>60</v>
      </c>
      <c r="O37" s="60">
        <v>50</v>
      </c>
      <c r="P37" s="60">
        <v>40</v>
      </c>
      <c r="Q37" s="61">
        <v>30</v>
      </c>
      <c r="R37" s="61">
        <v>20</v>
      </c>
      <c r="S37" s="61">
        <v>15</v>
      </c>
      <c r="T37" s="61">
        <v>10</v>
      </c>
      <c r="U37" s="61">
        <v>5</v>
      </c>
      <c r="V37" s="61"/>
      <c r="W37" s="61"/>
      <c r="X37" s="61"/>
      <c r="Y37" s="61"/>
      <c r="Z37" s="61"/>
      <c r="AA37" s="61">
        <f t="shared" si="2"/>
        <v>495</v>
      </c>
    </row>
    <row r="38" spans="1:27" ht="10.8" thickBot="1" x14ac:dyDescent="0.25">
      <c r="A38" s="62" t="s">
        <v>3</v>
      </c>
      <c r="B38" s="60">
        <v>0</v>
      </c>
      <c r="C38" s="60">
        <v>0</v>
      </c>
      <c r="D38" s="60">
        <v>0</v>
      </c>
      <c r="E38" s="60">
        <v>0</v>
      </c>
      <c r="F38" s="60">
        <v>0</v>
      </c>
      <c r="G38" s="60">
        <v>10</v>
      </c>
      <c r="H38" s="60">
        <v>25</v>
      </c>
      <c r="I38" s="60">
        <v>50</v>
      </c>
      <c r="J38" s="60">
        <v>25</v>
      </c>
      <c r="K38" s="60">
        <v>10</v>
      </c>
      <c r="L38" s="60"/>
      <c r="M38" s="60"/>
      <c r="N38" s="60"/>
      <c r="O38" s="60"/>
      <c r="P38" s="60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>
        <f t="shared" si="2"/>
        <v>120</v>
      </c>
    </row>
    <row r="39" spans="1:27" ht="10.8" thickBot="1" x14ac:dyDescent="0.25">
      <c r="A39" s="48" t="s">
        <v>4</v>
      </c>
      <c r="B39" s="58">
        <v>1</v>
      </c>
      <c r="C39" s="58">
        <v>2</v>
      </c>
      <c r="D39" s="58">
        <v>3</v>
      </c>
      <c r="E39" s="58">
        <v>4</v>
      </c>
      <c r="F39" s="58">
        <v>5</v>
      </c>
      <c r="G39" s="58">
        <v>6</v>
      </c>
      <c r="H39" s="58">
        <v>7</v>
      </c>
      <c r="I39" s="58">
        <v>8</v>
      </c>
      <c r="J39" s="58">
        <v>9</v>
      </c>
      <c r="K39" s="58">
        <v>10</v>
      </c>
      <c r="L39" s="58">
        <v>11</v>
      </c>
      <c r="M39" s="58">
        <v>12</v>
      </c>
      <c r="N39" s="58">
        <v>13</v>
      </c>
      <c r="O39" s="58">
        <v>14</v>
      </c>
      <c r="P39" s="58">
        <v>15</v>
      </c>
      <c r="Q39" s="77">
        <v>16</v>
      </c>
      <c r="R39" s="77">
        <v>17</v>
      </c>
      <c r="S39" s="77">
        <v>18</v>
      </c>
      <c r="T39" s="77">
        <v>19</v>
      </c>
      <c r="U39" s="77">
        <v>20</v>
      </c>
      <c r="V39" s="77">
        <v>21</v>
      </c>
      <c r="W39" s="77">
        <v>22</v>
      </c>
      <c r="X39" s="77">
        <v>23</v>
      </c>
      <c r="Y39" s="77">
        <v>24</v>
      </c>
      <c r="Z39" s="77">
        <v>25</v>
      </c>
      <c r="AA39" s="2" t="s">
        <v>16</v>
      </c>
    </row>
    <row r="40" spans="1:27" ht="10.8" thickBot="1" x14ac:dyDescent="0.25">
      <c r="A40" s="62" t="s">
        <v>117</v>
      </c>
      <c r="B40" s="60">
        <v>0</v>
      </c>
      <c r="C40" s="60">
        <v>0</v>
      </c>
      <c r="D40" s="60">
        <v>0</v>
      </c>
      <c r="E40" s="60">
        <v>0</v>
      </c>
      <c r="F40" s="60">
        <v>0</v>
      </c>
      <c r="G40" s="60">
        <v>0</v>
      </c>
      <c r="H40" s="60">
        <v>0</v>
      </c>
      <c r="I40" s="60">
        <v>15</v>
      </c>
      <c r="J40" s="60">
        <v>30</v>
      </c>
      <c r="K40" s="60">
        <v>40</v>
      </c>
      <c r="L40" s="61">
        <v>60</v>
      </c>
      <c r="M40" s="61">
        <v>80</v>
      </c>
      <c r="N40" s="61">
        <v>160</v>
      </c>
      <c r="O40" s="61">
        <v>140</v>
      </c>
      <c r="P40" s="61">
        <v>120</v>
      </c>
      <c r="Q40" s="61">
        <v>100</v>
      </c>
      <c r="R40" s="61">
        <v>80</v>
      </c>
      <c r="S40" s="61">
        <v>60</v>
      </c>
      <c r="T40" s="61">
        <v>50</v>
      </c>
      <c r="U40" s="61">
        <v>40</v>
      </c>
      <c r="V40" s="61">
        <v>30</v>
      </c>
      <c r="W40" s="61">
        <v>20</v>
      </c>
      <c r="X40" s="61"/>
      <c r="Y40" s="61"/>
      <c r="Z40" s="61"/>
      <c r="AA40" s="61">
        <f t="shared" ref="AA40" si="3">SUM(B40:Z40)</f>
        <v>1025</v>
      </c>
    </row>
    <row r="41" spans="1:27" ht="10.8" thickBot="1" x14ac:dyDescent="0.25">
      <c r="A41" s="62" t="s">
        <v>118</v>
      </c>
      <c r="B41" s="60">
        <v>0</v>
      </c>
      <c r="C41" s="60">
        <v>0</v>
      </c>
      <c r="D41" s="60">
        <v>0</v>
      </c>
      <c r="E41" s="60">
        <v>0</v>
      </c>
      <c r="F41" s="60">
        <v>0</v>
      </c>
      <c r="G41" s="60">
        <v>10</v>
      </c>
      <c r="H41" s="60">
        <v>20</v>
      </c>
      <c r="I41" s="60">
        <v>30</v>
      </c>
      <c r="J41" s="60">
        <v>40</v>
      </c>
      <c r="K41" s="60">
        <v>50</v>
      </c>
      <c r="L41" s="60">
        <v>100</v>
      </c>
      <c r="M41" s="60">
        <v>90</v>
      </c>
      <c r="N41" s="60">
        <v>80</v>
      </c>
      <c r="O41" s="60">
        <v>70</v>
      </c>
      <c r="P41" s="60">
        <v>60</v>
      </c>
      <c r="Q41" s="61">
        <v>50</v>
      </c>
      <c r="R41" s="61">
        <v>40</v>
      </c>
      <c r="S41" s="61">
        <v>30</v>
      </c>
      <c r="T41" s="61">
        <v>20</v>
      </c>
      <c r="U41" s="61">
        <v>10</v>
      </c>
      <c r="V41" s="61"/>
      <c r="W41" s="61"/>
      <c r="X41" s="61"/>
      <c r="Y41" s="61"/>
      <c r="Z41" s="61"/>
      <c r="AA41" s="61">
        <f t="shared" si="2"/>
        <v>700</v>
      </c>
    </row>
    <row r="42" spans="1:27" ht="10.8" thickBot="1" x14ac:dyDescent="0.25">
      <c r="A42" s="62" t="s">
        <v>127</v>
      </c>
      <c r="B42" s="60">
        <v>0</v>
      </c>
      <c r="C42" s="60">
        <v>0</v>
      </c>
      <c r="D42" s="60">
        <v>0</v>
      </c>
      <c r="E42" s="60">
        <v>0</v>
      </c>
      <c r="F42" s="60">
        <v>10</v>
      </c>
      <c r="G42" s="60">
        <v>20</v>
      </c>
      <c r="H42" s="60">
        <v>30</v>
      </c>
      <c r="I42" s="60">
        <v>60</v>
      </c>
      <c r="J42" s="60">
        <v>40</v>
      </c>
      <c r="K42" s="60">
        <v>20</v>
      </c>
      <c r="L42" s="60"/>
      <c r="M42" s="60"/>
      <c r="N42" s="60"/>
      <c r="O42" s="60"/>
      <c r="P42" s="60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>
        <f t="shared" si="2"/>
        <v>180</v>
      </c>
    </row>
    <row r="43" spans="1:27" ht="10.8" thickBot="1" x14ac:dyDescent="0.25">
      <c r="A43" s="62" t="s">
        <v>5</v>
      </c>
      <c r="B43" s="60">
        <v>0</v>
      </c>
      <c r="C43" s="60">
        <v>0</v>
      </c>
      <c r="D43" s="60">
        <v>0</v>
      </c>
      <c r="E43" s="60">
        <v>10</v>
      </c>
      <c r="F43" s="60">
        <v>25</v>
      </c>
      <c r="G43" s="60">
        <v>50</v>
      </c>
      <c r="H43" s="60">
        <v>35</v>
      </c>
      <c r="I43" s="60">
        <v>20</v>
      </c>
      <c r="J43" s="60">
        <v>10</v>
      </c>
      <c r="K43" s="60">
        <v>5</v>
      </c>
      <c r="L43" s="60"/>
      <c r="M43" s="60"/>
      <c r="N43" s="60"/>
      <c r="O43" s="60"/>
      <c r="P43" s="60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>
        <f t="shared" si="2"/>
        <v>155</v>
      </c>
    </row>
    <row r="44" spans="1:27" ht="10.8" thickBot="1" x14ac:dyDescent="0.25">
      <c r="A44" s="62" t="s">
        <v>76</v>
      </c>
      <c r="B44" s="60">
        <v>0</v>
      </c>
      <c r="C44" s="60">
        <v>0</v>
      </c>
      <c r="D44" s="60">
        <v>0</v>
      </c>
      <c r="E44" s="60">
        <v>0</v>
      </c>
      <c r="F44" s="60">
        <v>0</v>
      </c>
      <c r="G44" s="60">
        <v>0</v>
      </c>
      <c r="H44" s="60">
        <v>0</v>
      </c>
      <c r="I44" s="60">
        <v>0</v>
      </c>
      <c r="J44" s="60">
        <v>0</v>
      </c>
      <c r="K44" s="60">
        <v>0</v>
      </c>
      <c r="L44" s="60">
        <v>20</v>
      </c>
      <c r="M44" s="60">
        <v>40</v>
      </c>
      <c r="N44" s="60">
        <v>60</v>
      </c>
      <c r="O44" s="60">
        <v>80</v>
      </c>
      <c r="P44" s="60">
        <v>100</v>
      </c>
      <c r="Q44" s="61">
        <v>200</v>
      </c>
      <c r="R44" s="61">
        <v>180</v>
      </c>
      <c r="S44" s="61">
        <v>160</v>
      </c>
      <c r="T44" s="61">
        <v>140</v>
      </c>
      <c r="U44" s="61">
        <v>120</v>
      </c>
      <c r="V44" s="61">
        <v>100</v>
      </c>
      <c r="W44" s="61">
        <v>80</v>
      </c>
      <c r="X44" s="61">
        <v>60</v>
      </c>
      <c r="Y44" s="61">
        <v>40</v>
      </c>
      <c r="Z44" s="61">
        <v>20</v>
      </c>
      <c r="AA44" s="61">
        <f t="shared" si="2"/>
        <v>1400</v>
      </c>
    </row>
    <row r="45" spans="1:27" ht="10.8" thickBot="1" x14ac:dyDescent="0.25">
      <c r="A45" s="62" t="s">
        <v>77</v>
      </c>
      <c r="B45" s="60">
        <v>0</v>
      </c>
      <c r="C45" s="60">
        <v>0</v>
      </c>
      <c r="D45" s="60">
        <v>0</v>
      </c>
      <c r="E45" s="60">
        <v>0</v>
      </c>
      <c r="F45" s="60">
        <v>0</v>
      </c>
      <c r="G45" s="60">
        <v>10</v>
      </c>
      <c r="H45" s="60">
        <v>20</v>
      </c>
      <c r="I45" s="60">
        <v>30</v>
      </c>
      <c r="J45" s="60">
        <v>50</v>
      </c>
      <c r="K45" s="60">
        <v>70</v>
      </c>
      <c r="L45" s="60">
        <v>140</v>
      </c>
      <c r="M45" s="60">
        <v>120</v>
      </c>
      <c r="N45" s="60">
        <v>100</v>
      </c>
      <c r="O45" s="60">
        <v>80</v>
      </c>
      <c r="P45" s="60">
        <v>60</v>
      </c>
      <c r="Q45" s="61">
        <v>50</v>
      </c>
      <c r="R45" s="61">
        <v>40</v>
      </c>
      <c r="S45" s="61">
        <v>30</v>
      </c>
      <c r="T45" s="61">
        <v>20</v>
      </c>
      <c r="U45" s="61">
        <v>10</v>
      </c>
      <c r="V45" s="61"/>
      <c r="W45" s="61"/>
      <c r="X45" s="61"/>
      <c r="Y45" s="61"/>
      <c r="Z45" s="61"/>
      <c r="AA45" s="61">
        <f t="shared" si="2"/>
        <v>830</v>
      </c>
    </row>
    <row r="46" spans="1:27" ht="10.8" thickBot="1" x14ac:dyDescent="0.25">
      <c r="A46" s="62" t="s">
        <v>63</v>
      </c>
      <c r="B46" s="60">
        <v>0</v>
      </c>
      <c r="C46" s="60">
        <v>0</v>
      </c>
      <c r="D46" s="60">
        <v>0</v>
      </c>
      <c r="E46" s="60">
        <v>0</v>
      </c>
      <c r="F46" s="60">
        <v>0</v>
      </c>
      <c r="G46" s="60">
        <v>10</v>
      </c>
      <c r="H46" s="60">
        <v>20</v>
      </c>
      <c r="I46" s="60">
        <v>30</v>
      </c>
      <c r="J46" s="60">
        <v>50</v>
      </c>
      <c r="K46" s="60">
        <v>70</v>
      </c>
      <c r="L46" s="60">
        <v>140</v>
      </c>
      <c r="M46" s="60">
        <v>120</v>
      </c>
      <c r="N46" s="60">
        <v>100</v>
      </c>
      <c r="O46" s="60">
        <v>80</v>
      </c>
      <c r="P46" s="60">
        <v>60</v>
      </c>
      <c r="Q46" s="61">
        <v>50</v>
      </c>
      <c r="R46" s="61">
        <v>40</v>
      </c>
      <c r="S46" s="61">
        <v>30</v>
      </c>
      <c r="T46" s="61">
        <v>20</v>
      </c>
      <c r="U46" s="61">
        <v>10</v>
      </c>
      <c r="V46" s="61"/>
      <c r="W46" s="61"/>
      <c r="X46" s="61"/>
      <c r="Y46" s="61"/>
      <c r="Z46" s="61"/>
      <c r="AA46" s="61">
        <f t="shared" si="2"/>
        <v>830</v>
      </c>
    </row>
    <row r="47" spans="1:27" ht="10.8" thickBot="1" x14ac:dyDescent="0.25">
      <c r="A47" s="62" t="s">
        <v>62</v>
      </c>
      <c r="B47" s="60">
        <v>0</v>
      </c>
      <c r="C47" s="60">
        <v>0</v>
      </c>
      <c r="D47" s="60">
        <v>0</v>
      </c>
      <c r="E47" s="60">
        <v>0</v>
      </c>
      <c r="F47" s="60">
        <v>10</v>
      </c>
      <c r="G47" s="60">
        <v>20</v>
      </c>
      <c r="H47" s="60">
        <v>30</v>
      </c>
      <c r="I47" s="60">
        <v>60</v>
      </c>
      <c r="J47" s="60">
        <v>40</v>
      </c>
      <c r="K47" s="60">
        <v>20</v>
      </c>
      <c r="L47" s="60"/>
      <c r="M47" s="60"/>
      <c r="N47" s="60"/>
      <c r="O47" s="60"/>
      <c r="P47" s="60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>
        <f t="shared" si="2"/>
        <v>180</v>
      </c>
    </row>
    <row r="48" spans="1:27" ht="10.8" thickBot="1" x14ac:dyDescent="0.25">
      <c r="A48" s="48" t="s">
        <v>6</v>
      </c>
      <c r="B48" s="58">
        <v>1</v>
      </c>
      <c r="C48" s="58">
        <v>2</v>
      </c>
      <c r="D48" s="58">
        <v>3</v>
      </c>
      <c r="E48" s="58">
        <v>4</v>
      </c>
      <c r="F48" s="58">
        <v>5</v>
      </c>
      <c r="G48" s="58">
        <v>6</v>
      </c>
      <c r="H48" s="58">
        <v>7</v>
      </c>
      <c r="I48" s="58">
        <v>8</v>
      </c>
      <c r="J48" s="58">
        <v>9</v>
      </c>
      <c r="K48" s="58">
        <v>10</v>
      </c>
      <c r="L48" s="58">
        <v>11</v>
      </c>
      <c r="M48" s="58">
        <v>12</v>
      </c>
      <c r="N48" s="58">
        <v>13</v>
      </c>
      <c r="O48" s="58">
        <v>14</v>
      </c>
      <c r="P48" s="58">
        <v>15</v>
      </c>
      <c r="Q48" s="77">
        <v>16</v>
      </c>
      <c r="R48" s="77">
        <v>17</v>
      </c>
      <c r="S48" s="77">
        <v>18</v>
      </c>
      <c r="T48" s="77">
        <v>19</v>
      </c>
      <c r="U48" s="77">
        <v>20</v>
      </c>
      <c r="V48" s="77">
        <v>21</v>
      </c>
      <c r="W48" s="77">
        <v>22</v>
      </c>
      <c r="X48" s="77">
        <v>23</v>
      </c>
      <c r="Y48" s="77">
        <v>24</v>
      </c>
      <c r="Z48" s="77">
        <v>25</v>
      </c>
      <c r="AA48" s="2" t="s">
        <v>16</v>
      </c>
    </row>
    <row r="49" spans="1:27" ht="10.8" thickBot="1" x14ac:dyDescent="0.25">
      <c r="A49" s="59" t="s">
        <v>2</v>
      </c>
      <c r="B49" s="60">
        <v>0</v>
      </c>
      <c r="C49" s="60">
        <v>0</v>
      </c>
      <c r="D49" s="60">
        <v>0</v>
      </c>
      <c r="E49" s="60">
        <v>0</v>
      </c>
      <c r="F49" s="60">
        <v>0</v>
      </c>
      <c r="G49" s="60">
        <v>0</v>
      </c>
      <c r="H49" s="60">
        <v>0</v>
      </c>
      <c r="I49" s="60">
        <v>10</v>
      </c>
      <c r="J49" s="60">
        <v>20</v>
      </c>
      <c r="K49" s="60">
        <v>30</v>
      </c>
      <c r="L49" s="61">
        <v>60</v>
      </c>
      <c r="M49" s="61">
        <v>50</v>
      </c>
      <c r="N49" s="61">
        <v>40</v>
      </c>
      <c r="O49" s="61">
        <v>30</v>
      </c>
      <c r="P49" s="61">
        <v>20</v>
      </c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>
        <f t="shared" si="2"/>
        <v>260</v>
      </c>
    </row>
    <row r="50" spans="1:27" ht="10.8" thickBot="1" x14ac:dyDescent="0.25">
      <c r="A50" s="59" t="s">
        <v>84</v>
      </c>
      <c r="B50" s="60">
        <v>0</v>
      </c>
      <c r="C50" s="60">
        <v>0</v>
      </c>
      <c r="D50" s="60">
        <v>0</v>
      </c>
      <c r="E50" s="60">
        <v>0</v>
      </c>
      <c r="F50" s="60">
        <v>0</v>
      </c>
      <c r="G50" s="60">
        <v>0</v>
      </c>
      <c r="H50" s="60">
        <v>0</v>
      </c>
      <c r="I50" s="60">
        <v>10</v>
      </c>
      <c r="J50" s="60">
        <v>15</v>
      </c>
      <c r="K50" s="60">
        <v>25</v>
      </c>
      <c r="L50" s="61">
        <v>50</v>
      </c>
      <c r="M50" s="61">
        <v>40</v>
      </c>
      <c r="N50" s="61">
        <v>30</v>
      </c>
      <c r="O50" s="61">
        <v>20</v>
      </c>
      <c r="P50" s="61">
        <v>10</v>
      </c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>
        <f t="shared" si="2"/>
        <v>200</v>
      </c>
    </row>
    <row r="51" spans="1:27" ht="10.8" thickBot="1" x14ac:dyDescent="0.25">
      <c r="A51" s="59" t="s">
        <v>115</v>
      </c>
      <c r="B51" s="60">
        <v>0</v>
      </c>
      <c r="C51" s="60">
        <v>0</v>
      </c>
      <c r="D51" s="60">
        <v>0</v>
      </c>
      <c r="E51" s="60">
        <v>5</v>
      </c>
      <c r="F51" s="60">
        <v>10</v>
      </c>
      <c r="G51" s="60">
        <v>20</v>
      </c>
      <c r="H51" s="60">
        <v>40</v>
      </c>
      <c r="I51" s="60">
        <v>30</v>
      </c>
      <c r="J51" s="61">
        <v>20</v>
      </c>
      <c r="K51" s="61">
        <v>10</v>
      </c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>
        <f t="shared" si="2"/>
        <v>135</v>
      </c>
    </row>
    <row r="52" spans="1:27" ht="10.8" thickBot="1" x14ac:dyDescent="0.25">
      <c r="A52" s="62" t="s">
        <v>116</v>
      </c>
      <c r="B52" s="60">
        <v>0</v>
      </c>
      <c r="C52" s="60">
        <v>0</v>
      </c>
      <c r="D52" s="60">
        <v>0</v>
      </c>
      <c r="E52" s="60">
        <v>5</v>
      </c>
      <c r="F52" s="60">
        <v>15</v>
      </c>
      <c r="G52" s="61">
        <v>30</v>
      </c>
      <c r="H52" s="61">
        <v>20</v>
      </c>
      <c r="I52" s="61">
        <v>10</v>
      </c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>
        <f t="shared" si="2"/>
        <v>80</v>
      </c>
    </row>
    <row r="53" spans="1:27" ht="10.8" thickBot="1" x14ac:dyDescent="0.25">
      <c r="A53" s="62" t="s">
        <v>3</v>
      </c>
      <c r="B53" s="60">
        <v>0</v>
      </c>
      <c r="C53" s="60">
        <v>0</v>
      </c>
      <c r="D53" s="60">
        <v>0</v>
      </c>
      <c r="E53" s="60">
        <v>10</v>
      </c>
      <c r="F53" s="60">
        <v>5</v>
      </c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>
        <f t="shared" si="2"/>
        <v>15</v>
      </c>
    </row>
    <row r="54" spans="1:27" ht="10.8" thickBot="1" x14ac:dyDescent="0.25">
      <c r="A54" s="63"/>
    </row>
    <row r="55" spans="1:27" ht="16.2" thickBot="1" x14ac:dyDescent="0.25">
      <c r="A55" s="64" t="s">
        <v>7</v>
      </c>
      <c r="B55" s="5" t="s">
        <v>8</v>
      </c>
    </row>
    <row r="56" spans="1:27" x14ac:dyDescent="0.2">
      <c r="A56" s="65" t="s">
        <v>9</v>
      </c>
      <c r="B56" s="6">
        <v>0.2</v>
      </c>
    </row>
    <row r="57" spans="1:27" x14ac:dyDescent="0.2">
      <c r="A57" s="66" t="s">
        <v>10</v>
      </c>
      <c r="B57" s="7">
        <v>0.17</v>
      </c>
    </row>
    <row r="58" spans="1:27" x14ac:dyDescent="0.2">
      <c r="A58" s="66" t="s">
        <v>11</v>
      </c>
      <c r="B58" s="7">
        <v>0.15</v>
      </c>
      <c r="C58" s="67"/>
    </row>
    <row r="59" spans="1:27" x14ac:dyDescent="0.2">
      <c r="A59" s="66" t="s">
        <v>12</v>
      </c>
      <c r="B59" s="7">
        <v>0.12</v>
      </c>
    </row>
    <row r="60" spans="1:27" x14ac:dyDescent="0.2">
      <c r="A60" s="66" t="s">
        <v>13</v>
      </c>
      <c r="B60" s="68">
        <v>0.1</v>
      </c>
    </row>
    <row r="61" spans="1:27" x14ac:dyDescent="0.2">
      <c r="A61" s="66" t="s">
        <v>20</v>
      </c>
      <c r="B61" s="68">
        <v>0.08</v>
      </c>
      <c r="C61" s="69"/>
    </row>
    <row r="62" spans="1:27" x14ac:dyDescent="0.2">
      <c r="A62" s="66" t="s">
        <v>21</v>
      </c>
      <c r="B62" s="68">
        <v>0.06</v>
      </c>
      <c r="C62" s="69"/>
    </row>
    <row r="63" spans="1:27" x14ac:dyDescent="0.2">
      <c r="A63" s="66" t="s">
        <v>22</v>
      </c>
      <c r="B63" s="68">
        <v>0.05</v>
      </c>
      <c r="C63" s="70"/>
    </row>
    <row r="64" spans="1:27" ht="10.8" thickBot="1" x14ac:dyDescent="0.25">
      <c r="A64" s="66" t="s">
        <v>23</v>
      </c>
      <c r="B64" s="68">
        <v>0.04</v>
      </c>
    </row>
    <row r="65" spans="1:9" ht="10.8" thickBot="1" x14ac:dyDescent="0.25">
      <c r="A65" s="71" t="s">
        <v>24</v>
      </c>
      <c r="B65" s="72">
        <v>0.03</v>
      </c>
      <c r="C65" s="73">
        <f>SUM(B56:B65)</f>
        <v>1</v>
      </c>
      <c r="D65" s="74"/>
    </row>
    <row r="66" spans="1:9" ht="10.8" thickBot="1" x14ac:dyDescent="0.25">
      <c r="D66" s="74"/>
    </row>
    <row r="67" spans="1:9" ht="13.8" thickBot="1" x14ac:dyDescent="0.3">
      <c r="A67" s="92" t="s">
        <v>14</v>
      </c>
      <c r="B67" s="93"/>
      <c r="C67" s="93"/>
      <c r="D67" s="93"/>
      <c r="E67" s="93"/>
      <c r="F67" s="93"/>
      <c r="G67" s="93"/>
      <c r="H67" s="93"/>
      <c r="I67" s="94"/>
    </row>
    <row r="68" spans="1:9" ht="10.8" thickBot="1" x14ac:dyDescent="0.25">
      <c r="A68" s="75" t="s">
        <v>15</v>
      </c>
      <c r="B68" s="88" t="s">
        <v>82</v>
      </c>
      <c r="C68" s="89"/>
      <c r="D68" s="8" t="s">
        <v>60</v>
      </c>
      <c r="E68" s="8" t="s">
        <v>17</v>
      </c>
      <c r="F68" s="8" t="s">
        <v>18</v>
      </c>
      <c r="G68" s="9" t="s">
        <v>85</v>
      </c>
      <c r="H68" s="9" t="s">
        <v>6</v>
      </c>
      <c r="I68" s="75" t="s">
        <v>16</v>
      </c>
    </row>
    <row r="69" spans="1:9" ht="10.8" thickBot="1" x14ac:dyDescent="0.25">
      <c r="A69" s="10">
        <f>COUNTIF(Kalender2024!$D:$D,B69)</f>
        <v>6</v>
      </c>
      <c r="B69" s="90" t="s">
        <v>117</v>
      </c>
      <c r="C69" s="91"/>
      <c r="D69" s="11">
        <f>SUMIF(Kalender2024!$D:$D,$B69,Kalender2024!$E:$E)</f>
        <v>0</v>
      </c>
      <c r="E69" s="12">
        <f>IFERROR(VLOOKUP($B69,$A$19:$Q$23,17,FALSE),0)</f>
        <v>0</v>
      </c>
      <c r="F69" s="12">
        <f>IFERROR(VLOOKUP($B69,$A$4:$Q$17,17,FALSE),0)</f>
        <v>12.250000000000002</v>
      </c>
      <c r="G69" s="12">
        <f t="shared" ref="G69:G81" si="4">A69*F69</f>
        <v>73.500000000000014</v>
      </c>
      <c r="H69" s="12">
        <f>D69*E69</f>
        <v>0</v>
      </c>
      <c r="I69" s="13">
        <f>G69+H69</f>
        <v>73.500000000000014</v>
      </c>
    </row>
    <row r="70" spans="1:9" ht="10.8" thickBot="1" x14ac:dyDescent="0.25">
      <c r="A70" s="10">
        <f>COUNTIF(Kalender2024!$D:$D,B70)</f>
        <v>4</v>
      </c>
      <c r="B70" s="90" t="s">
        <v>115</v>
      </c>
      <c r="C70" s="91"/>
      <c r="D70" s="11">
        <f>SUMIF(Kalender2024!$D:$D,$B70,Kalender2024!$E:$E)</f>
        <v>31</v>
      </c>
      <c r="E70" s="12">
        <f t="shared" ref="E70:E82" si="5">IFERROR(VLOOKUP($B70,$A$19:$Q$23,17,FALSE),0)</f>
        <v>2.2000000000000002</v>
      </c>
      <c r="F70" s="12">
        <f t="shared" ref="F70:F82" si="6">IFERROR(VLOOKUP($B70,$A$4:$Q$17,17,FALSE),0)</f>
        <v>12.250000000000002</v>
      </c>
      <c r="G70" s="12">
        <f t="shared" si="4"/>
        <v>49.000000000000007</v>
      </c>
      <c r="H70" s="12">
        <f t="shared" ref="H70:H82" si="7">D70*E70</f>
        <v>68.2</v>
      </c>
      <c r="I70" s="13">
        <f t="shared" ref="I70:I82" si="8">G70+H70</f>
        <v>117.20000000000002</v>
      </c>
    </row>
    <row r="71" spans="1:9" ht="10.8" thickBot="1" x14ac:dyDescent="0.25">
      <c r="A71" s="10">
        <f>COUNTIF(Kalender2024!$D:$D,B71)</f>
        <v>8</v>
      </c>
      <c r="B71" s="90" t="s">
        <v>116</v>
      </c>
      <c r="C71" s="91"/>
      <c r="D71" s="11">
        <f>SUMIF(Kalender2024!$D:$D,$B71,Kalender2024!$E:$E)</f>
        <v>50</v>
      </c>
      <c r="E71" s="12">
        <f t="shared" si="5"/>
        <v>1.55</v>
      </c>
      <c r="F71" s="12">
        <f t="shared" si="6"/>
        <v>7.5500000000000007</v>
      </c>
      <c r="G71" s="12">
        <f t="shared" si="4"/>
        <v>60.400000000000006</v>
      </c>
      <c r="H71" s="12">
        <f t="shared" si="7"/>
        <v>77.5</v>
      </c>
      <c r="I71" s="13">
        <f t="shared" si="8"/>
        <v>137.9</v>
      </c>
    </row>
    <row r="72" spans="1:9" ht="10.8" thickBot="1" x14ac:dyDescent="0.25">
      <c r="A72" s="10">
        <f>COUNTIF(Kalender2024!$D:$D,B72)</f>
        <v>14</v>
      </c>
      <c r="B72" s="90" t="s">
        <v>118</v>
      </c>
      <c r="C72" s="91"/>
      <c r="D72" s="11">
        <f>SUMIF(Kalender2024!$D:$D,$B72,Kalender2024!$E:$E)</f>
        <v>0</v>
      </c>
      <c r="E72" s="12">
        <f t="shared" si="5"/>
        <v>0</v>
      </c>
      <c r="F72" s="12">
        <f t="shared" si="6"/>
        <v>7.5500000000000007</v>
      </c>
      <c r="G72" s="12">
        <f t="shared" si="4"/>
        <v>105.70000000000002</v>
      </c>
      <c r="H72" s="12">
        <f t="shared" si="7"/>
        <v>0</v>
      </c>
      <c r="I72" s="13">
        <f t="shared" si="8"/>
        <v>105.70000000000002</v>
      </c>
    </row>
    <row r="73" spans="1:9" ht="10.8" thickBot="1" x14ac:dyDescent="0.25">
      <c r="A73" s="10">
        <f>COUNTIF(Kalender2024!$D:$D,B73)</f>
        <v>7</v>
      </c>
      <c r="B73" s="90" t="s">
        <v>127</v>
      </c>
      <c r="C73" s="91"/>
      <c r="D73" s="11">
        <f>SUMIF(Kalender2024!$D:$D,$B73,Kalender2024!$E:$E)</f>
        <v>0</v>
      </c>
      <c r="E73" s="12">
        <f t="shared" si="5"/>
        <v>0</v>
      </c>
      <c r="F73" s="12">
        <f t="shared" si="6"/>
        <v>4.2</v>
      </c>
      <c r="G73" s="12">
        <f t="shared" ref="G73" si="9">A73*F73</f>
        <v>29.400000000000002</v>
      </c>
      <c r="H73" s="12">
        <f t="shared" ref="H73" si="10">D73*E73</f>
        <v>0</v>
      </c>
      <c r="I73" s="13">
        <f t="shared" ref="I73" si="11">G73+H73</f>
        <v>29.400000000000002</v>
      </c>
    </row>
    <row r="74" spans="1:9" ht="10.8" thickBot="1" x14ac:dyDescent="0.25">
      <c r="A74" s="10">
        <f>COUNTIF(Kalender2024!$D:$D,B74)</f>
        <v>16</v>
      </c>
      <c r="B74" s="90" t="s">
        <v>5</v>
      </c>
      <c r="C74" s="91"/>
      <c r="D74" s="11">
        <f>SUMIF(Kalender2024!$D:$D,$B74,Kalender2024!$E:$E)</f>
        <v>0</v>
      </c>
      <c r="E74" s="12">
        <f t="shared" si="5"/>
        <v>0</v>
      </c>
      <c r="F74" s="12">
        <f t="shared" si="6"/>
        <v>2.2000000000000002</v>
      </c>
      <c r="G74" s="12">
        <f t="shared" si="4"/>
        <v>35.200000000000003</v>
      </c>
      <c r="H74" s="12">
        <f t="shared" si="7"/>
        <v>0</v>
      </c>
      <c r="I74" s="13">
        <f t="shared" si="8"/>
        <v>35.200000000000003</v>
      </c>
    </row>
    <row r="75" spans="1:9" ht="10.8" thickBot="1" x14ac:dyDescent="0.25">
      <c r="A75" s="10">
        <f>COUNTIF(Kalender2024!$D:$D,B75)</f>
        <v>13</v>
      </c>
      <c r="B75" s="90" t="s">
        <v>3</v>
      </c>
      <c r="C75" s="91"/>
      <c r="D75" s="11">
        <f>SUMIF(Kalender2024!$D:$D,$B75,Kalender2024!$E:$E)</f>
        <v>63</v>
      </c>
      <c r="E75" s="12">
        <f t="shared" si="5"/>
        <v>0.6</v>
      </c>
      <c r="F75" s="12">
        <f t="shared" si="6"/>
        <v>2.85</v>
      </c>
      <c r="G75" s="12">
        <f t="shared" si="4"/>
        <v>37.050000000000004</v>
      </c>
      <c r="H75" s="12">
        <f t="shared" si="7"/>
        <v>37.799999999999997</v>
      </c>
      <c r="I75" s="13">
        <f t="shared" si="8"/>
        <v>74.849999999999994</v>
      </c>
    </row>
    <row r="76" spans="1:9" ht="10.8" thickBot="1" x14ac:dyDescent="0.25">
      <c r="A76" s="10">
        <f>COUNTIF(Kalender2024!$D:$D,B76)</f>
        <v>1</v>
      </c>
      <c r="B76" s="90" t="s">
        <v>19</v>
      </c>
      <c r="C76" s="91"/>
      <c r="D76" s="11">
        <f>SUMIF(Kalender2024!$D:$D,$B76,Kalender2024!$E:$E)</f>
        <v>21</v>
      </c>
      <c r="E76" s="12">
        <f t="shared" si="5"/>
        <v>4.3</v>
      </c>
      <c r="F76" s="12">
        <f t="shared" si="6"/>
        <v>37.6</v>
      </c>
      <c r="G76" s="12">
        <f t="shared" si="4"/>
        <v>37.6</v>
      </c>
      <c r="H76" s="12">
        <f t="shared" si="7"/>
        <v>90.3</v>
      </c>
      <c r="I76" s="13">
        <f t="shared" si="8"/>
        <v>127.9</v>
      </c>
    </row>
    <row r="77" spans="1:9" ht="10.8" thickBot="1" x14ac:dyDescent="0.25">
      <c r="A77" s="10">
        <f>COUNTIF(Kalender2024!$D:$D,B77)</f>
        <v>2</v>
      </c>
      <c r="B77" s="90" t="s">
        <v>83</v>
      </c>
      <c r="C77" s="91"/>
      <c r="D77" s="11">
        <f>SUMIF(Kalender2024!$D:$D,$B77,Kalender2024!$E:$E)</f>
        <v>42</v>
      </c>
      <c r="E77" s="12">
        <f t="shared" si="5"/>
        <v>3.7000000000000006</v>
      </c>
      <c r="F77" s="12">
        <f t="shared" si="6"/>
        <v>30.650000000000002</v>
      </c>
      <c r="G77" s="12">
        <f t="shared" si="4"/>
        <v>61.300000000000004</v>
      </c>
      <c r="H77" s="12">
        <f t="shared" si="7"/>
        <v>155.40000000000003</v>
      </c>
      <c r="I77" s="13">
        <f t="shared" si="8"/>
        <v>216.70000000000005</v>
      </c>
    </row>
    <row r="78" spans="1:9" ht="10.8" thickBot="1" x14ac:dyDescent="0.25">
      <c r="A78" s="10">
        <f>COUNTIF(Kalender2024!$D:$D,B78)</f>
        <v>2</v>
      </c>
      <c r="B78" s="90" t="s">
        <v>76</v>
      </c>
      <c r="C78" s="91"/>
      <c r="D78" s="11">
        <f>SUMIF(Kalender2024!$D:$D,$B78,Kalender2024!$E:$E)</f>
        <v>0</v>
      </c>
      <c r="E78" s="12">
        <f t="shared" si="5"/>
        <v>0</v>
      </c>
      <c r="F78" s="12">
        <f t="shared" si="6"/>
        <v>18.350000000000001</v>
      </c>
      <c r="G78" s="12">
        <f t="shared" si="4"/>
        <v>36.700000000000003</v>
      </c>
      <c r="H78" s="12">
        <f t="shared" si="7"/>
        <v>0</v>
      </c>
      <c r="I78" s="13">
        <f t="shared" si="8"/>
        <v>36.700000000000003</v>
      </c>
    </row>
    <row r="79" spans="1:9" ht="10.8" thickBot="1" x14ac:dyDescent="0.25">
      <c r="A79" s="10">
        <f>COUNTIF(Kalender2024!$D:$D,B79)</f>
        <v>2</v>
      </c>
      <c r="B79" s="90" t="s">
        <v>77</v>
      </c>
      <c r="C79" s="91"/>
      <c r="D79" s="11">
        <f>SUMIF(Kalender2024!$D:$D,$B79,Kalender2024!$E:$E)</f>
        <v>0</v>
      </c>
      <c r="E79" s="12">
        <f t="shared" si="5"/>
        <v>0</v>
      </c>
      <c r="F79" s="12">
        <f t="shared" si="6"/>
        <v>10.649999999999999</v>
      </c>
      <c r="G79" s="12">
        <f t="shared" si="4"/>
        <v>21.299999999999997</v>
      </c>
      <c r="H79" s="12">
        <f t="shared" si="7"/>
        <v>0</v>
      </c>
      <c r="I79" s="13">
        <f t="shared" si="8"/>
        <v>21.299999999999997</v>
      </c>
    </row>
    <row r="80" spans="1:9" ht="10.8" thickBot="1" x14ac:dyDescent="0.25">
      <c r="A80" s="10">
        <f>COUNTIF(Kalender2024!$D:$D,B80)</f>
        <v>1</v>
      </c>
      <c r="B80" s="90" t="s">
        <v>63</v>
      </c>
      <c r="C80" s="91"/>
      <c r="D80" s="11">
        <f>SUMIF(Kalender2024!$D:$D,$B80,Kalender2024!$E:$E)</f>
        <v>0</v>
      </c>
      <c r="E80" s="12">
        <f t="shared" si="5"/>
        <v>0</v>
      </c>
      <c r="F80" s="12">
        <f t="shared" si="6"/>
        <v>8.85</v>
      </c>
      <c r="G80" s="12">
        <f t="shared" si="4"/>
        <v>8.85</v>
      </c>
      <c r="H80" s="12">
        <f t="shared" si="7"/>
        <v>0</v>
      </c>
      <c r="I80" s="13">
        <f t="shared" si="8"/>
        <v>8.85</v>
      </c>
    </row>
    <row r="81" spans="1:9" ht="10.8" thickBot="1" x14ac:dyDescent="0.25">
      <c r="A81" s="10">
        <f>COUNTIF(Kalender2024!$D:$D,B81)</f>
        <v>1</v>
      </c>
      <c r="B81" s="90" t="s">
        <v>62</v>
      </c>
      <c r="C81" s="91"/>
      <c r="D81" s="11">
        <f>SUMIF(Kalender2024!$D:$D,$B81,Kalender2024!$E:$E)</f>
        <v>0</v>
      </c>
      <c r="E81" s="12">
        <f t="shared" si="5"/>
        <v>0</v>
      </c>
      <c r="F81" s="12">
        <f t="shared" si="6"/>
        <v>4.8</v>
      </c>
      <c r="G81" s="12">
        <f t="shared" si="4"/>
        <v>4.8</v>
      </c>
      <c r="H81" s="12">
        <f t="shared" si="7"/>
        <v>0</v>
      </c>
      <c r="I81" s="13">
        <f t="shared" si="8"/>
        <v>4.8</v>
      </c>
    </row>
    <row r="82" spans="1:9" ht="10.8" thickBot="1" x14ac:dyDescent="0.25">
      <c r="A82" s="10"/>
      <c r="B82" s="90" t="s">
        <v>59</v>
      </c>
      <c r="C82" s="91"/>
      <c r="D82" s="11">
        <f>SUMIF(Kalender2024!$D:$D,$B82,Kalender2024!$E:$E)</f>
        <v>0</v>
      </c>
      <c r="E82" s="12">
        <f t="shared" si="5"/>
        <v>0</v>
      </c>
      <c r="F82" s="12">
        <f t="shared" si="6"/>
        <v>0</v>
      </c>
      <c r="G82" s="12">
        <f>SUM(Kalender2024!I4:I92)</f>
        <v>10</v>
      </c>
      <c r="H82" s="12">
        <f t="shared" si="7"/>
        <v>0</v>
      </c>
      <c r="I82" s="13">
        <f t="shared" si="8"/>
        <v>10</v>
      </c>
    </row>
    <row r="83" spans="1:9" ht="10.8" thickBot="1" x14ac:dyDescent="0.25">
      <c r="A83" s="95"/>
      <c r="B83" s="96"/>
      <c r="C83" s="96"/>
      <c r="D83" s="96"/>
      <c r="E83" s="96"/>
      <c r="F83" s="96"/>
      <c r="G83" s="96"/>
      <c r="H83" s="96"/>
      <c r="I83" s="97"/>
    </row>
    <row r="84" spans="1:9" ht="12.6" thickBot="1" x14ac:dyDescent="0.25">
      <c r="A84" s="98">
        <f>SUM(A69:A82)</f>
        <v>77</v>
      </c>
      <c r="B84" s="99" t="s">
        <v>143</v>
      </c>
      <c r="C84" s="99"/>
      <c r="D84" s="100">
        <v>1000</v>
      </c>
      <c r="E84" s="101"/>
      <c r="F84" s="102"/>
      <c r="G84" s="103">
        <f>SUM(G69:G82)</f>
        <v>570.79999999999995</v>
      </c>
      <c r="H84" s="103">
        <f>SUM(H69:H82)</f>
        <v>429.20000000000005</v>
      </c>
      <c r="I84" s="103">
        <f>SUM(I69:I82)</f>
        <v>1000</v>
      </c>
    </row>
  </sheetData>
  <mergeCells count="24">
    <mergeCell ref="A67:I67"/>
    <mergeCell ref="A83:I83"/>
    <mergeCell ref="B76:C76"/>
    <mergeCell ref="B77:C77"/>
    <mergeCell ref="B78:C78"/>
    <mergeCell ref="B79:C79"/>
    <mergeCell ref="B80:C80"/>
    <mergeCell ref="B73:C73"/>
    <mergeCell ref="A1:Q1"/>
    <mergeCell ref="B2:P2"/>
    <mergeCell ref="B84:C84"/>
    <mergeCell ref="A24:P24"/>
    <mergeCell ref="D84:F84"/>
    <mergeCell ref="B68:C68"/>
    <mergeCell ref="B69:C69"/>
    <mergeCell ref="B70:C70"/>
    <mergeCell ref="B71:C71"/>
    <mergeCell ref="B72:C72"/>
    <mergeCell ref="B74:C74"/>
    <mergeCell ref="B75:C75"/>
    <mergeCell ref="B81:C81"/>
    <mergeCell ref="B82:C82"/>
    <mergeCell ref="A31:AA31"/>
    <mergeCell ref="B32:Z32"/>
  </mergeCells>
  <conditionalFormatting sqref="I84">
    <cfRule type="cellIs" dxfId="0" priority="1" operator="greaterThan">
      <formula>$D$84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99"/>
  <sheetViews>
    <sheetView workbookViewId="0">
      <pane ySplit="1" topLeftCell="A2" activePane="bottomLeft" state="frozen"/>
      <selection pane="bottomLeft"/>
    </sheetView>
  </sheetViews>
  <sheetFormatPr defaultColWidth="9.109375" defaultRowHeight="13.8" x14ac:dyDescent="0.3"/>
  <cols>
    <col min="1" max="2" width="7" style="19" bestFit="1" customWidth="1"/>
    <col min="3" max="3" width="38.44140625" style="19" bestFit="1" customWidth="1"/>
    <col min="4" max="4" width="22.109375" style="14" bestFit="1" customWidth="1"/>
    <col min="5" max="5" width="9" style="21" bestFit="1" customWidth="1"/>
    <col min="6" max="6" width="5.6640625" style="19" customWidth="1"/>
    <col min="7" max="7" width="6.88671875" style="21" bestFit="1" customWidth="1"/>
    <col min="8" max="8" width="7.109375" style="21" bestFit="1" customWidth="1"/>
    <col min="9" max="9" width="6" style="21" bestFit="1" customWidth="1"/>
    <col min="10" max="10" width="7.44140625" style="28" bestFit="1" customWidth="1"/>
    <col min="11" max="11" width="8.5546875" style="19" bestFit="1" customWidth="1"/>
    <col min="12" max="16384" width="9.109375" style="19"/>
  </cols>
  <sheetData>
    <row r="1" spans="1:11" x14ac:dyDescent="0.3">
      <c r="A1" s="17" t="s">
        <v>25</v>
      </c>
      <c r="B1" s="17" t="s">
        <v>26</v>
      </c>
      <c r="C1" s="17" t="s">
        <v>27</v>
      </c>
      <c r="D1" s="15" t="s">
        <v>98</v>
      </c>
      <c r="E1" s="18" t="s">
        <v>61</v>
      </c>
      <c r="G1" s="18" t="s">
        <v>58</v>
      </c>
      <c r="H1" s="18" t="s">
        <v>60</v>
      </c>
      <c r="I1" s="18" t="s">
        <v>59</v>
      </c>
      <c r="J1" s="27" t="s">
        <v>16</v>
      </c>
      <c r="K1" s="17" t="s">
        <v>82</v>
      </c>
    </row>
    <row r="2" spans="1:11" x14ac:dyDescent="0.3">
      <c r="A2" s="78">
        <v>45307</v>
      </c>
      <c r="B2" s="20">
        <v>45312</v>
      </c>
      <c r="C2" s="14" t="s">
        <v>134</v>
      </c>
      <c r="D2" s="14" t="s">
        <v>116</v>
      </c>
      <c r="E2" s="21">
        <v>6</v>
      </c>
      <c r="G2" s="22">
        <f>VLOOKUP($D2,'Prijslijst2024 - 20 deelnemers'!$A$4:$Q$17,17,FALSE)</f>
        <v>7.5500000000000007</v>
      </c>
      <c r="H2" s="22">
        <f>IFERROR(VLOOKUP($D2,'Prijslijst2024 - 20 deelnemers'!$A$19:$Q$23,17,FALSE)*E2,0)</f>
        <v>9.3000000000000007</v>
      </c>
      <c r="I2" s="22"/>
      <c r="J2" s="28">
        <f t="shared" ref="J2" si="0">SUM(G2:I2)</f>
        <v>16.850000000000001</v>
      </c>
      <c r="K2" s="19" t="s">
        <v>1</v>
      </c>
    </row>
    <row r="3" spans="1:11" x14ac:dyDescent="0.3">
      <c r="A3" s="78">
        <v>45319</v>
      </c>
      <c r="B3" s="20">
        <v>45319</v>
      </c>
      <c r="C3" s="14" t="s">
        <v>135</v>
      </c>
      <c r="D3" s="14" t="s">
        <v>118</v>
      </c>
      <c r="E3" s="18"/>
      <c r="G3" s="22">
        <f>VLOOKUP($D3,'Prijslijst2024 - 20 deelnemers'!$A$4:$Q$17,17,FALSE)</f>
        <v>7.5500000000000007</v>
      </c>
      <c r="H3" s="22">
        <f>IFERROR(VLOOKUP($D3,'Prijslijst2024 - 20 deelnemers'!$A$19:$Q$23,17,FALSE)*E3,0)</f>
        <v>0</v>
      </c>
      <c r="I3" s="22"/>
      <c r="J3" s="28">
        <f>SUM(G3:I3)</f>
        <v>7.5500000000000007</v>
      </c>
      <c r="K3" s="19" t="s">
        <v>96</v>
      </c>
    </row>
    <row r="4" spans="1:11" x14ac:dyDescent="0.3">
      <c r="A4" s="20">
        <v>44227</v>
      </c>
      <c r="B4" s="20">
        <v>44231</v>
      </c>
      <c r="C4" s="19" t="s">
        <v>72</v>
      </c>
      <c r="D4" s="14" t="s">
        <v>3</v>
      </c>
      <c r="E4" s="21">
        <v>5</v>
      </c>
      <c r="G4" s="22">
        <f>VLOOKUP($D4,'Prijslijst2024 - 20 deelnemers'!$A$4:$Q$17,17,FALSE)</f>
        <v>2.85</v>
      </c>
      <c r="H4" s="22">
        <f>IFERROR(VLOOKUP($D4,'Prijslijst2024 - 20 deelnemers'!$A$19:$Q$23,17,FALSE)*E4,0)</f>
        <v>3</v>
      </c>
      <c r="I4" s="22"/>
      <c r="J4" s="28">
        <f t="shared" ref="J4:J14" si="1">SUM(G4:I4)</f>
        <v>5.85</v>
      </c>
      <c r="K4" s="19" t="s">
        <v>1</v>
      </c>
    </row>
    <row r="5" spans="1:11" x14ac:dyDescent="0.3">
      <c r="A5" s="20">
        <v>44227</v>
      </c>
      <c r="B5" s="20">
        <v>44231</v>
      </c>
      <c r="C5" s="19" t="s">
        <v>88</v>
      </c>
      <c r="D5" s="14" t="s">
        <v>3</v>
      </c>
      <c r="E5" s="21">
        <v>5</v>
      </c>
      <c r="G5" s="22">
        <f>VLOOKUP($D5,'Prijslijst2024 - 20 deelnemers'!$A$4:$Q$17,17,FALSE)</f>
        <v>2.85</v>
      </c>
      <c r="H5" s="22">
        <f>IFERROR(VLOOKUP($D5,'Prijslijst2024 - 20 deelnemers'!$A$19:$Q$23,17,FALSE)*E5,0)</f>
        <v>3</v>
      </c>
      <c r="I5" s="22"/>
      <c r="J5" s="28">
        <f t="shared" ref="J5" si="2">SUM(G5:I5)</f>
        <v>5.85</v>
      </c>
      <c r="K5" s="19" t="s">
        <v>1</v>
      </c>
    </row>
    <row r="6" spans="1:11" x14ac:dyDescent="0.3">
      <c r="A6" s="20"/>
      <c r="B6" s="20"/>
      <c r="G6" s="22"/>
      <c r="H6" s="22"/>
      <c r="I6" s="22"/>
    </row>
    <row r="7" spans="1:11" x14ac:dyDescent="0.3">
      <c r="A7" s="20">
        <v>45330</v>
      </c>
      <c r="B7" s="20">
        <v>45333</v>
      </c>
      <c r="C7" s="19" t="s">
        <v>89</v>
      </c>
      <c r="D7" s="14" t="s">
        <v>3</v>
      </c>
      <c r="E7" s="21">
        <v>4</v>
      </c>
      <c r="G7" s="22">
        <f>VLOOKUP($D7,'Prijslijst2024 - 20 deelnemers'!$A$4:$Q$17,17,FALSE)</f>
        <v>2.85</v>
      </c>
      <c r="H7" s="22">
        <f>IFERROR(VLOOKUP($D7,'Prijslijst2024 - 20 deelnemers'!$A$19:$Q$23,17,FALSE)*E7,0)</f>
        <v>2.4</v>
      </c>
      <c r="I7" s="22"/>
      <c r="J7" s="28">
        <f t="shared" si="1"/>
        <v>5.25</v>
      </c>
      <c r="K7" s="19" t="s">
        <v>1</v>
      </c>
    </row>
    <row r="8" spans="1:11" x14ac:dyDescent="0.3">
      <c r="A8" s="20">
        <v>45332</v>
      </c>
      <c r="B8" s="20">
        <v>45336</v>
      </c>
      <c r="C8" s="19" t="s">
        <v>28</v>
      </c>
      <c r="D8" s="14" t="s">
        <v>3</v>
      </c>
      <c r="E8" s="21">
        <v>5</v>
      </c>
      <c r="G8" s="22">
        <f>VLOOKUP($D8,'Prijslijst2024 - 20 deelnemers'!$A$4:$Q$17,17,FALSE)</f>
        <v>2.85</v>
      </c>
      <c r="H8" s="22">
        <f>IFERROR(VLOOKUP($D8,'Prijslijst2024 - 20 deelnemers'!$A$19:$Q$23,17,FALSE)*E8,0)</f>
        <v>3</v>
      </c>
      <c r="I8" s="22"/>
      <c r="J8" s="28">
        <f t="shared" ref="J8" si="3">SUM(G8:I8)</f>
        <v>5.85</v>
      </c>
      <c r="K8" s="19" t="s">
        <v>1</v>
      </c>
    </row>
    <row r="9" spans="1:11" x14ac:dyDescent="0.3">
      <c r="A9" s="20">
        <v>45336</v>
      </c>
      <c r="B9" s="20">
        <v>45340</v>
      </c>
      <c r="C9" s="19" t="s">
        <v>125</v>
      </c>
      <c r="D9" s="14" t="s">
        <v>3</v>
      </c>
      <c r="E9" s="21">
        <v>5</v>
      </c>
      <c r="G9" s="22">
        <f>VLOOKUP($D9,'Prijslijst2024 - 20 deelnemers'!$A$4:$Q$17,17,FALSE)</f>
        <v>2.85</v>
      </c>
      <c r="H9" s="22">
        <f>IFERROR(VLOOKUP($D9,'Prijslijst2024 - 20 deelnemers'!$A$19:$Q$23,17,FALSE)*E9,0)</f>
        <v>3</v>
      </c>
      <c r="I9" s="22"/>
      <c r="J9" s="28">
        <f t="shared" si="1"/>
        <v>5.85</v>
      </c>
      <c r="K9" s="19" t="s">
        <v>1</v>
      </c>
    </row>
    <row r="10" spans="1:11" x14ac:dyDescent="0.3">
      <c r="A10" s="20">
        <v>45336</v>
      </c>
      <c r="B10" s="20">
        <v>45340</v>
      </c>
      <c r="C10" s="19" t="s">
        <v>126</v>
      </c>
      <c r="D10" s="14" t="s">
        <v>3</v>
      </c>
      <c r="E10" s="21">
        <v>5</v>
      </c>
      <c r="G10" s="22">
        <f>VLOOKUP($D10,'Prijslijst2024 - 20 deelnemers'!$A$4:$Q$17,17,FALSE)</f>
        <v>2.85</v>
      </c>
      <c r="H10" s="22">
        <f>IFERROR(VLOOKUP($D10,'Prijslijst2024 - 20 deelnemers'!$A$19:$Q$23,17,FALSE)*E10,0)</f>
        <v>3</v>
      </c>
      <c r="I10" s="22"/>
      <c r="J10" s="28">
        <f t="shared" si="1"/>
        <v>5.85</v>
      </c>
      <c r="K10" s="19" t="s">
        <v>1</v>
      </c>
    </row>
    <row r="11" spans="1:11" x14ac:dyDescent="0.3">
      <c r="A11" s="20">
        <v>45341</v>
      </c>
      <c r="B11" s="20">
        <v>45347</v>
      </c>
      <c r="C11" s="19" t="s">
        <v>75</v>
      </c>
      <c r="D11" s="14" t="s">
        <v>116</v>
      </c>
      <c r="E11" s="21">
        <v>7</v>
      </c>
      <c r="G11" s="22">
        <f>VLOOKUP($D11,'Prijslijst2024 - 20 deelnemers'!$A$4:$Q$17,17,FALSE)</f>
        <v>7.5500000000000007</v>
      </c>
      <c r="H11" s="22">
        <f>IFERROR(VLOOKUP($D11,'Prijslijst2024 - 20 deelnemers'!$A$19:$Q$23,17,FALSE)*E11,0)</f>
        <v>10.85</v>
      </c>
      <c r="I11" s="22"/>
      <c r="J11" s="28">
        <f t="shared" si="1"/>
        <v>18.399999999999999</v>
      </c>
      <c r="K11" s="19" t="s">
        <v>1</v>
      </c>
    </row>
    <row r="12" spans="1:11" x14ac:dyDescent="0.3">
      <c r="A12" s="20">
        <v>45346</v>
      </c>
      <c r="B12" s="20">
        <v>45346</v>
      </c>
      <c r="C12" s="19" t="s">
        <v>29</v>
      </c>
      <c r="D12" s="14" t="s">
        <v>118</v>
      </c>
      <c r="G12" s="22">
        <f>VLOOKUP($D12,'Prijslijst2024 - 20 deelnemers'!$A$4:$Q$17,17,FALSE)</f>
        <v>7.5500000000000007</v>
      </c>
      <c r="H12" s="22">
        <f>IFERROR(VLOOKUP($D12,'Prijslijst2024 - 20 deelnemers'!$A$19:$Q$23,17,FALSE)*E12,0)</f>
        <v>0</v>
      </c>
      <c r="I12" s="22"/>
      <c r="J12" s="28">
        <f t="shared" si="1"/>
        <v>7.5500000000000007</v>
      </c>
      <c r="K12" s="19" t="s">
        <v>96</v>
      </c>
    </row>
    <row r="13" spans="1:11" x14ac:dyDescent="0.3">
      <c r="A13" s="20">
        <v>45346</v>
      </c>
      <c r="B13" s="20">
        <v>45346</v>
      </c>
      <c r="C13" s="19" t="s">
        <v>111</v>
      </c>
      <c r="D13" s="14" t="s">
        <v>5</v>
      </c>
      <c r="G13" s="22">
        <f>VLOOKUP($D13,'Prijslijst2024 - 20 deelnemers'!$A$4:$Q$17,17,FALSE)</f>
        <v>2.2000000000000002</v>
      </c>
      <c r="H13" s="22">
        <f>IFERROR(VLOOKUP($D13,'Prijslijst2024 - 20 deelnemers'!$A$19:$Q$23,17,FALSE)*E13,0)</f>
        <v>0</v>
      </c>
      <c r="I13" s="22"/>
      <c r="J13" s="28">
        <f>SUM(G13:I13)</f>
        <v>2.2000000000000002</v>
      </c>
      <c r="K13" s="19" t="s">
        <v>96</v>
      </c>
    </row>
    <row r="14" spans="1:11" x14ac:dyDescent="0.3">
      <c r="A14" s="20">
        <v>45347</v>
      </c>
      <c r="B14" s="20">
        <v>45347</v>
      </c>
      <c r="C14" s="19" t="s">
        <v>30</v>
      </c>
      <c r="D14" s="14" t="s">
        <v>127</v>
      </c>
      <c r="G14" s="22">
        <f>VLOOKUP($D14,'Prijslijst2024 - 20 deelnemers'!$A$4:$Q$17,17,FALSE)</f>
        <v>4.2</v>
      </c>
      <c r="H14" s="22">
        <f>IFERROR(VLOOKUP($D14,'Prijslijst2024 - 20 deelnemers'!$A$19:$Q$23,17,FALSE)*E14,0)</f>
        <v>0</v>
      </c>
      <c r="I14" s="22"/>
      <c r="J14" s="28">
        <f t="shared" si="1"/>
        <v>4.2</v>
      </c>
      <c r="K14" s="19" t="s">
        <v>96</v>
      </c>
    </row>
    <row r="15" spans="1:11" x14ac:dyDescent="0.3">
      <c r="A15" s="20">
        <v>45347</v>
      </c>
      <c r="B15" s="20">
        <v>45347</v>
      </c>
      <c r="C15" s="19" t="s">
        <v>137</v>
      </c>
      <c r="D15" s="14" t="s">
        <v>5</v>
      </c>
      <c r="G15" s="22">
        <f>VLOOKUP($D15,'Prijslijst2024 - 20 deelnemers'!$A$4:$Q$17,17,FALSE)</f>
        <v>2.2000000000000002</v>
      </c>
      <c r="H15" s="22">
        <f>IFERROR(VLOOKUP($D15,'Prijslijst2024 - 20 deelnemers'!$A$19:$Q$23,17,FALSE)*E15,0)</f>
        <v>0</v>
      </c>
      <c r="I15" s="22"/>
      <c r="J15" s="28">
        <f t="shared" ref="J15" si="4">SUM(G15:I15)</f>
        <v>2.2000000000000002</v>
      </c>
      <c r="K15" s="19" t="s">
        <v>96</v>
      </c>
    </row>
    <row r="16" spans="1:11" x14ac:dyDescent="0.3">
      <c r="A16" s="20">
        <v>45349</v>
      </c>
      <c r="B16" s="20">
        <v>45349</v>
      </c>
      <c r="C16" s="19" t="s">
        <v>131</v>
      </c>
      <c r="D16" s="14" t="s">
        <v>5</v>
      </c>
      <c r="G16" s="22">
        <f>VLOOKUP($D16,'Prijslijst2024 - 20 deelnemers'!$A$4:$Q$17,17,FALSE)</f>
        <v>2.2000000000000002</v>
      </c>
      <c r="H16" s="22">
        <f>IFERROR(VLOOKUP($D16,'Prijslijst2024 - 20 deelnemers'!$A$19:$Q$23,17,FALSE)*E16,0)</f>
        <v>0</v>
      </c>
      <c r="I16" s="22"/>
      <c r="J16" s="28">
        <f t="shared" ref="J16" si="5">SUM(G16:I16)</f>
        <v>2.2000000000000002</v>
      </c>
      <c r="K16" s="19" t="s">
        <v>96</v>
      </c>
    </row>
    <row r="17" spans="1:11" x14ac:dyDescent="0.3">
      <c r="A17" s="20">
        <v>45350</v>
      </c>
      <c r="B17" s="20">
        <v>45350</v>
      </c>
      <c r="C17" s="19" t="s">
        <v>109</v>
      </c>
      <c r="D17" s="14" t="s">
        <v>5</v>
      </c>
      <c r="G17" s="22">
        <f>VLOOKUP($D17,'Prijslijst2024 - 20 deelnemers'!$A$4:$Q$17,17,FALSE)</f>
        <v>2.2000000000000002</v>
      </c>
      <c r="H17" s="22">
        <f>IFERROR(VLOOKUP($D17,'Prijslijst2024 - 20 deelnemers'!$A$19:$Q$23,17,FALSE)*E17,0)</f>
        <v>0</v>
      </c>
      <c r="I17" s="22"/>
      <c r="J17" s="28">
        <f t="shared" ref="J17" si="6">SUM(G17:I17)</f>
        <v>2.2000000000000002</v>
      </c>
      <c r="K17" s="19" t="s">
        <v>96</v>
      </c>
    </row>
    <row r="19" spans="1:11" x14ac:dyDescent="0.3">
      <c r="A19" s="20">
        <v>45353</v>
      </c>
      <c r="B19" s="20">
        <v>45353</v>
      </c>
      <c r="C19" s="19" t="s">
        <v>31</v>
      </c>
      <c r="D19" s="14" t="s">
        <v>118</v>
      </c>
      <c r="G19" s="22">
        <f>VLOOKUP($D19,'Prijslijst2024 - 20 deelnemers'!$A$4:$Q$17,17,FALSE)</f>
        <v>7.5500000000000007</v>
      </c>
      <c r="H19" s="22">
        <f>IFERROR(VLOOKUP($D19,'Prijslijst2024 - 20 deelnemers'!$A$19:$Q$23,17,FALSE)*E19,0)</f>
        <v>0</v>
      </c>
      <c r="I19" s="22"/>
      <c r="J19" s="28">
        <f t="shared" ref="J19:J29" si="7">SUM(G19:I19)</f>
        <v>7.5500000000000007</v>
      </c>
      <c r="K19" s="19" t="s">
        <v>96</v>
      </c>
    </row>
    <row r="20" spans="1:11" x14ac:dyDescent="0.3">
      <c r="A20" s="20">
        <v>45354</v>
      </c>
      <c r="B20" s="20">
        <v>45361</v>
      </c>
      <c r="C20" s="19" t="s">
        <v>32</v>
      </c>
      <c r="D20" s="14" t="s">
        <v>115</v>
      </c>
      <c r="E20" s="21">
        <v>8</v>
      </c>
      <c r="G20" s="22">
        <f>VLOOKUP($D20,'Prijslijst2024 - 20 deelnemers'!$A$4:$Q$17,17,FALSE)</f>
        <v>12.250000000000002</v>
      </c>
      <c r="H20" s="22">
        <f>IFERROR(VLOOKUP($D20,'Prijslijst2024 - 20 deelnemers'!$A$19:$Q$23,17,FALSE)*E20,0)</f>
        <v>17.600000000000001</v>
      </c>
      <c r="I20" s="22"/>
      <c r="J20" s="28">
        <f t="shared" si="7"/>
        <v>29.85</v>
      </c>
      <c r="K20" s="19" t="s">
        <v>1</v>
      </c>
    </row>
    <row r="21" spans="1:11" x14ac:dyDescent="0.3">
      <c r="A21" s="20">
        <v>45355</v>
      </c>
      <c r="B21" s="20">
        <v>45361</v>
      </c>
      <c r="C21" s="19" t="s">
        <v>33</v>
      </c>
      <c r="D21" s="14" t="s">
        <v>115</v>
      </c>
      <c r="E21" s="21">
        <v>7</v>
      </c>
      <c r="G21" s="22">
        <f>VLOOKUP($D21,'Prijslijst2024 - 20 deelnemers'!$A$4:$Q$17,17,FALSE)</f>
        <v>12.250000000000002</v>
      </c>
      <c r="H21" s="22">
        <f>IFERROR(VLOOKUP($D21,'Prijslijst2024 - 20 deelnemers'!$A$19:$Q$23,17,FALSE)*E21,0)</f>
        <v>15.400000000000002</v>
      </c>
      <c r="I21" s="22"/>
      <c r="J21" s="28">
        <f t="shared" si="7"/>
        <v>27.650000000000006</v>
      </c>
      <c r="K21" s="19" t="s">
        <v>1</v>
      </c>
    </row>
    <row r="22" spans="1:11" x14ac:dyDescent="0.3">
      <c r="A22" s="20">
        <v>45364</v>
      </c>
      <c r="B22" s="20">
        <v>45364</v>
      </c>
      <c r="C22" s="19" t="s">
        <v>108</v>
      </c>
      <c r="D22" s="14" t="s">
        <v>5</v>
      </c>
      <c r="G22" s="22">
        <f>VLOOKUP($D22,'Prijslijst2024 - 20 deelnemers'!$A$4:$Q$17,17,FALSE)</f>
        <v>2.2000000000000002</v>
      </c>
      <c r="H22" s="22">
        <f>IFERROR(VLOOKUP($D22,'Prijslijst2024 - 20 deelnemers'!$A$19:$Q$23,17,FALSE)*E22,0)</f>
        <v>0</v>
      </c>
      <c r="I22" s="22"/>
      <c r="J22" s="28">
        <f t="shared" ref="J22" si="8">SUM(G22:I22)</f>
        <v>2.2000000000000002</v>
      </c>
      <c r="K22" s="19" t="s">
        <v>96</v>
      </c>
    </row>
    <row r="23" spans="1:11" x14ac:dyDescent="0.3">
      <c r="A23" s="20">
        <v>45364</v>
      </c>
      <c r="B23" s="20">
        <v>45364</v>
      </c>
      <c r="C23" s="19" t="s">
        <v>55</v>
      </c>
      <c r="D23" s="14" t="s">
        <v>127</v>
      </c>
      <c r="G23" s="22">
        <f>VLOOKUP($D23,'Prijslijst2024 - 20 deelnemers'!$A$4:$Q$17,17,FALSE)</f>
        <v>4.2</v>
      </c>
      <c r="H23" s="22">
        <f>IFERROR(VLOOKUP($D23,'Prijslijst2024 - 20 deelnemers'!$A$19:$Q$23,17,FALSE)*E23,0)</f>
        <v>0</v>
      </c>
      <c r="I23" s="22"/>
      <c r="J23" s="28">
        <f>SUM(G23:I23)</f>
        <v>4.2</v>
      </c>
      <c r="K23" s="19" t="s">
        <v>96</v>
      </c>
    </row>
    <row r="24" spans="1:11" x14ac:dyDescent="0.3">
      <c r="A24" s="20">
        <v>45367</v>
      </c>
      <c r="B24" s="20">
        <v>45367</v>
      </c>
      <c r="C24" s="19" t="s">
        <v>34</v>
      </c>
      <c r="D24" s="14" t="s">
        <v>117</v>
      </c>
      <c r="G24" s="22">
        <f>VLOOKUP($D24,'Prijslijst2024 - 20 deelnemers'!$A$4:$Q$17,17,FALSE)</f>
        <v>12.250000000000002</v>
      </c>
      <c r="H24" s="22">
        <f>IFERROR(VLOOKUP($D24,'Prijslijst2024 - 20 deelnemers'!$A$19:$Q$23,17,FALSE)*E24,0)</f>
        <v>0</v>
      </c>
      <c r="I24" s="22"/>
      <c r="J24" s="28">
        <f t="shared" si="7"/>
        <v>12.250000000000002</v>
      </c>
      <c r="K24" s="19" t="s">
        <v>96</v>
      </c>
    </row>
    <row r="25" spans="1:11" x14ac:dyDescent="0.3">
      <c r="A25" s="20">
        <v>45369</v>
      </c>
      <c r="B25" s="20">
        <v>45375</v>
      </c>
      <c r="C25" s="19" t="s">
        <v>119</v>
      </c>
      <c r="D25" s="14" t="s">
        <v>116</v>
      </c>
      <c r="E25" s="21">
        <v>7</v>
      </c>
      <c r="G25" s="22">
        <f>VLOOKUP($D25,'Prijslijst2024 - 20 deelnemers'!$A$4:$Q$17,17,FALSE)</f>
        <v>7.5500000000000007</v>
      </c>
      <c r="H25" s="22">
        <f>IFERROR(VLOOKUP($D25,'Prijslijst2024 - 20 deelnemers'!$A$19:$Q$23,17,FALSE)*E25,0)</f>
        <v>10.85</v>
      </c>
      <c r="I25" s="22"/>
      <c r="J25" s="28">
        <f t="shared" si="7"/>
        <v>18.399999999999999</v>
      </c>
      <c r="K25" s="19" t="s">
        <v>1</v>
      </c>
    </row>
    <row r="26" spans="1:11" x14ac:dyDescent="0.3">
      <c r="A26" s="20">
        <v>45371</v>
      </c>
      <c r="B26" s="20">
        <v>45371</v>
      </c>
      <c r="C26" s="19" t="s">
        <v>136</v>
      </c>
      <c r="D26" s="14" t="s">
        <v>118</v>
      </c>
      <c r="G26" s="22">
        <f>VLOOKUP($D26,'Prijslijst2024 - 20 deelnemers'!$A$4:$Q$17,17,FALSE)</f>
        <v>7.5500000000000007</v>
      </c>
      <c r="H26" s="22">
        <f>IFERROR(VLOOKUP($D26,'Prijslijst2024 - 20 deelnemers'!$A$19:$Q$23,17,FALSE)*E26,0)</f>
        <v>0</v>
      </c>
      <c r="I26" s="22"/>
      <c r="J26" s="28">
        <f t="shared" si="7"/>
        <v>7.5500000000000007</v>
      </c>
      <c r="K26" s="19" t="s">
        <v>96</v>
      </c>
    </row>
    <row r="27" spans="1:11" x14ac:dyDescent="0.3">
      <c r="A27" s="20">
        <v>45373</v>
      </c>
      <c r="B27" s="20">
        <v>45373</v>
      </c>
      <c r="C27" s="19" t="s">
        <v>90</v>
      </c>
      <c r="D27" s="14" t="s">
        <v>118</v>
      </c>
      <c r="G27" s="22">
        <f>VLOOKUP($D27,'Prijslijst2024 - 20 deelnemers'!$A$4:$Q$17,17,FALSE)</f>
        <v>7.5500000000000007</v>
      </c>
      <c r="H27" s="22">
        <f>IFERROR(VLOOKUP($D27,'Prijslijst2024 - 20 deelnemers'!$A$19:$Q$23,17,FALSE)*E27,0)</f>
        <v>0</v>
      </c>
      <c r="I27" s="22"/>
      <c r="J27" s="28">
        <f t="shared" si="7"/>
        <v>7.5500000000000007</v>
      </c>
      <c r="K27" s="19" t="s">
        <v>96</v>
      </c>
    </row>
    <row r="28" spans="1:11" x14ac:dyDescent="0.3">
      <c r="A28" s="20">
        <v>45375</v>
      </c>
      <c r="B28" s="20">
        <v>45375</v>
      </c>
      <c r="C28" s="19" t="s">
        <v>91</v>
      </c>
      <c r="D28" s="14" t="s">
        <v>118</v>
      </c>
      <c r="G28" s="22">
        <f>VLOOKUP($D28,'Prijslijst2024 - 20 deelnemers'!$A$4:$Q$17,17,FALSE)</f>
        <v>7.5500000000000007</v>
      </c>
      <c r="H28" s="22">
        <f>IFERROR(VLOOKUP($D28,'Prijslijst2024 - 20 deelnemers'!$A$19:$Q$23,17,FALSE)*E28,0)</f>
        <v>0</v>
      </c>
      <c r="I28" s="22"/>
      <c r="J28" s="28">
        <f t="shared" si="7"/>
        <v>7.5500000000000007</v>
      </c>
      <c r="K28" s="19" t="s">
        <v>96</v>
      </c>
    </row>
    <row r="29" spans="1:11" x14ac:dyDescent="0.3">
      <c r="A29" s="20">
        <v>45378</v>
      </c>
      <c r="B29" s="20">
        <v>45378</v>
      </c>
      <c r="C29" s="19" t="s">
        <v>35</v>
      </c>
      <c r="D29" s="14" t="s">
        <v>118</v>
      </c>
      <c r="G29" s="22">
        <f>VLOOKUP($D29,'Prijslijst2024 - 20 deelnemers'!$A$4:$Q$17,17,FALSE)</f>
        <v>7.5500000000000007</v>
      </c>
      <c r="H29" s="22">
        <f>IFERROR(VLOOKUP($D29,'Prijslijst2024 - 20 deelnemers'!$A$19:$Q$23,17,FALSE)*E29,0)</f>
        <v>0</v>
      </c>
      <c r="I29" s="22"/>
      <c r="J29" s="28">
        <f t="shared" si="7"/>
        <v>7.5500000000000007</v>
      </c>
      <c r="K29" s="19" t="s">
        <v>96</v>
      </c>
    </row>
    <row r="30" spans="1:11" x14ac:dyDescent="0.3">
      <c r="A30" s="20">
        <v>45381</v>
      </c>
      <c r="B30" s="20">
        <v>45381</v>
      </c>
      <c r="C30" s="19" t="s">
        <v>112</v>
      </c>
      <c r="D30" s="14" t="s">
        <v>5</v>
      </c>
      <c r="G30" s="22">
        <f>VLOOKUP($D30,'Prijslijst2024 - 20 deelnemers'!$A$4:$Q$17,17,FALSE)</f>
        <v>2.2000000000000002</v>
      </c>
      <c r="H30" s="22">
        <f>IFERROR(VLOOKUP($D30,'Prijslijst2024 - 20 deelnemers'!$A$19:$Q$23,17,FALSE)*E30,0)</f>
        <v>0</v>
      </c>
      <c r="I30" s="22"/>
      <c r="J30" s="28">
        <f t="shared" ref="J30" si="9">SUM(G30:I30)</f>
        <v>2.2000000000000002</v>
      </c>
      <c r="K30" s="19" t="s">
        <v>96</v>
      </c>
    </row>
    <row r="31" spans="1:11" x14ac:dyDescent="0.3">
      <c r="A31" s="20">
        <v>45382</v>
      </c>
      <c r="B31" s="20">
        <v>45382</v>
      </c>
      <c r="C31" s="19" t="s">
        <v>36</v>
      </c>
      <c r="D31" s="14" t="s">
        <v>117</v>
      </c>
      <c r="G31" s="22">
        <f>VLOOKUP($D31,'Prijslijst2024 - 20 deelnemers'!$A$4:$Q$17,17,FALSE)</f>
        <v>12.250000000000002</v>
      </c>
      <c r="H31" s="22">
        <f>IFERROR(VLOOKUP($D31,'Prijslijst2024 - 20 deelnemers'!$A$19:$Q$23,17,FALSE)*E31,0)</f>
        <v>0</v>
      </c>
      <c r="I31" s="22"/>
      <c r="J31" s="28">
        <f>SUM(G31:I31)</f>
        <v>12.250000000000002</v>
      </c>
      <c r="K31" s="19" t="s">
        <v>96</v>
      </c>
    </row>
    <row r="32" spans="1:11" x14ac:dyDescent="0.3">
      <c r="D32" s="19"/>
      <c r="E32" s="19"/>
      <c r="G32" s="19"/>
      <c r="H32" s="19"/>
      <c r="I32" s="19"/>
      <c r="J32" s="26"/>
    </row>
    <row r="33" spans="1:11" x14ac:dyDescent="0.3">
      <c r="A33" s="20">
        <v>45383</v>
      </c>
      <c r="B33" s="20">
        <v>45388</v>
      </c>
      <c r="C33" s="19" t="s">
        <v>71</v>
      </c>
      <c r="D33" s="14" t="s">
        <v>116</v>
      </c>
      <c r="E33" s="21">
        <v>6</v>
      </c>
      <c r="G33" s="22">
        <f>VLOOKUP($D33,'Prijslijst2024 - 20 deelnemers'!$A$4:$Q$17,17,FALSE)</f>
        <v>7.5500000000000007</v>
      </c>
      <c r="H33" s="22">
        <f>IFERROR(VLOOKUP($D33,'Prijslijst2024 - 20 deelnemers'!$A$19:$Q$23,17,FALSE)*E33,0)</f>
        <v>9.3000000000000007</v>
      </c>
      <c r="I33" s="22"/>
      <c r="J33" s="28">
        <f t="shared" ref="J33:J41" si="10">SUM(G33:I33)</f>
        <v>16.850000000000001</v>
      </c>
      <c r="K33" s="19" t="s">
        <v>1</v>
      </c>
    </row>
    <row r="34" spans="1:11" x14ac:dyDescent="0.3">
      <c r="A34" s="20">
        <v>45385</v>
      </c>
      <c r="B34" s="20">
        <v>45385</v>
      </c>
      <c r="C34" s="19" t="s">
        <v>37</v>
      </c>
      <c r="D34" s="14" t="s">
        <v>127</v>
      </c>
      <c r="G34" s="22">
        <f>VLOOKUP($D34,'Prijslijst2024 - 20 deelnemers'!$A$4:$Q$17,17,FALSE)</f>
        <v>4.2</v>
      </c>
      <c r="H34" s="22">
        <f>IFERROR(VLOOKUP($D34,'Prijslijst2024 - 20 deelnemers'!$A$19:$Q$23,17,FALSE)*E34,0)</f>
        <v>0</v>
      </c>
      <c r="I34" s="22"/>
      <c r="J34" s="28">
        <f t="shared" si="10"/>
        <v>4.2</v>
      </c>
      <c r="K34" s="19" t="s">
        <v>96</v>
      </c>
    </row>
    <row r="35" spans="1:11" x14ac:dyDescent="0.3">
      <c r="A35" s="20">
        <v>45389</v>
      </c>
      <c r="B35" s="20">
        <v>45389</v>
      </c>
      <c r="C35" s="19" t="s">
        <v>120</v>
      </c>
      <c r="D35" s="14" t="s">
        <v>117</v>
      </c>
      <c r="G35" s="22">
        <f>VLOOKUP($D35,'Prijslijst2024 - 20 deelnemers'!$A$4:$Q$17,17,FALSE)</f>
        <v>12.250000000000002</v>
      </c>
      <c r="H35" s="22">
        <f>IFERROR(VLOOKUP($D35,'Prijslijst2024 - 20 deelnemers'!$A$19:$Q$23,17,FALSE)*E35,0)</f>
        <v>0</v>
      </c>
      <c r="I35" s="22"/>
      <c r="J35" s="28">
        <f>SUM(G35:I35)</f>
        <v>12.250000000000002</v>
      </c>
      <c r="K35" s="19" t="s">
        <v>96</v>
      </c>
    </row>
    <row r="36" spans="1:11" x14ac:dyDescent="0.3">
      <c r="A36" s="20">
        <v>45392</v>
      </c>
      <c r="B36" s="20">
        <v>45392</v>
      </c>
      <c r="C36" s="19" t="s">
        <v>38</v>
      </c>
      <c r="D36" s="14" t="s">
        <v>127</v>
      </c>
      <c r="G36" s="22">
        <f>VLOOKUP($D36,'Prijslijst2024 - 20 deelnemers'!$A$4:$Q$17,17,FALSE)</f>
        <v>4.2</v>
      </c>
      <c r="H36" s="22">
        <f>IFERROR(VLOOKUP($D36,'Prijslijst2024 - 20 deelnemers'!$A$19:$Q$23,17,FALSE)*E36,0)</f>
        <v>0</v>
      </c>
      <c r="I36" s="22"/>
      <c r="J36" s="28">
        <f t="shared" si="10"/>
        <v>4.2</v>
      </c>
      <c r="K36" s="19" t="s">
        <v>96</v>
      </c>
    </row>
    <row r="37" spans="1:11" x14ac:dyDescent="0.3">
      <c r="A37" s="20">
        <v>45396</v>
      </c>
      <c r="B37" s="20">
        <v>45396</v>
      </c>
      <c r="C37" s="19" t="s">
        <v>39</v>
      </c>
      <c r="D37" s="14" t="s">
        <v>117</v>
      </c>
      <c r="G37" s="22">
        <f>VLOOKUP($D37,'Prijslijst2024 - 20 deelnemers'!$A$4:$Q$17,17,FALSE)</f>
        <v>12.250000000000002</v>
      </c>
      <c r="H37" s="22">
        <f>IFERROR(VLOOKUP($D37,'Prijslijst2024 - 20 deelnemers'!$A$19:$Q$23,17,FALSE)*E37,0)</f>
        <v>0</v>
      </c>
      <c r="I37" s="22"/>
      <c r="J37" s="28">
        <f>SUM(G37:I37)</f>
        <v>12.250000000000002</v>
      </c>
      <c r="K37" s="19" t="s">
        <v>96</v>
      </c>
    </row>
    <row r="38" spans="1:11" x14ac:dyDescent="0.3">
      <c r="A38" s="20">
        <v>45397</v>
      </c>
      <c r="B38" s="20">
        <v>45401</v>
      </c>
      <c r="C38" s="19" t="s">
        <v>66</v>
      </c>
      <c r="D38" s="14" t="s">
        <v>3</v>
      </c>
      <c r="E38" s="21">
        <v>5</v>
      </c>
      <c r="G38" s="22">
        <f>VLOOKUP($D38,'Prijslijst2024 - 20 deelnemers'!$A$4:$Q$17,17,FALSE)</f>
        <v>2.85</v>
      </c>
      <c r="H38" s="22">
        <f>IFERROR(VLOOKUP($D38,'Prijslijst2024 - 20 deelnemers'!$A$19:$Q$23,17,FALSE)*E38,0)</f>
        <v>3</v>
      </c>
      <c r="I38" s="22"/>
      <c r="J38" s="28">
        <f t="shared" si="10"/>
        <v>5.85</v>
      </c>
      <c r="K38" s="19" t="s">
        <v>1</v>
      </c>
    </row>
    <row r="39" spans="1:11" x14ac:dyDescent="0.3">
      <c r="A39" s="20">
        <v>45399</v>
      </c>
      <c r="B39" s="20">
        <v>45399</v>
      </c>
      <c r="C39" s="23" t="s">
        <v>40</v>
      </c>
      <c r="D39" s="14" t="s">
        <v>118</v>
      </c>
      <c r="G39" s="22">
        <f>VLOOKUP($D39,'Prijslijst2024 - 20 deelnemers'!$A$4:$Q$17,17,FALSE)</f>
        <v>7.5500000000000007</v>
      </c>
      <c r="H39" s="22">
        <f>IFERROR(VLOOKUP($D39,'Prijslijst2024 - 20 deelnemers'!$A$19:$Q$23,17,FALSE)*E39,0)</f>
        <v>0</v>
      </c>
      <c r="I39" s="22"/>
      <c r="J39" s="28">
        <f t="shared" si="10"/>
        <v>7.5500000000000007</v>
      </c>
      <c r="K39" s="19" t="s">
        <v>96</v>
      </c>
    </row>
    <row r="40" spans="1:11" x14ac:dyDescent="0.3">
      <c r="A40" s="20">
        <v>45403</v>
      </c>
      <c r="B40" s="20">
        <v>45403</v>
      </c>
      <c r="C40" s="23" t="s">
        <v>41</v>
      </c>
      <c r="D40" s="14" t="s">
        <v>117</v>
      </c>
      <c r="G40" s="22">
        <f>VLOOKUP($D40,'Prijslijst2024 - 20 deelnemers'!$A$4:$Q$17,17,FALSE)</f>
        <v>12.250000000000002</v>
      </c>
      <c r="H40" s="22">
        <f>IFERROR(VLOOKUP($D40,'Prijslijst2024 - 20 deelnemers'!$A$19:$Q$23,17,FALSE)*E40,0)</f>
        <v>0</v>
      </c>
      <c r="I40" s="22"/>
      <c r="J40" s="28">
        <f t="shared" si="10"/>
        <v>12.250000000000002</v>
      </c>
      <c r="K40" s="19" t="s">
        <v>96</v>
      </c>
    </row>
    <row r="41" spans="1:11" x14ac:dyDescent="0.3">
      <c r="A41" s="20">
        <v>45405</v>
      </c>
      <c r="B41" s="20">
        <v>45410</v>
      </c>
      <c r="C41" s="19" t="s">
        <v>42</v>
      </c>
      <c r="D41" s="14" t="s">
        <v>116</v>
      </c>
      <c r="E41" s="21">
        <v>6</v>
      </c>
      <c r="G41" s="22">
        <f>VLOOKUP($D41,'Prijslijst2024 - 20 deelnemers'!$A$4:$Q$17,17,FALSE)</f>
        <v>7.5500000000000007</v>
      </c>
      <c r="H41" s="22">
        <f>IFERROR(VLOOKUP($D41,'Prijslijst2024 - 20 deelnemers'!$A$19:$Q$23,17,FALSE)*E41,0)</f>
        <v>9.3000000000000007</v>
      </c>
      <c r="I41" s="22"/>
      <c r="J41" s="28">
        <f t="shared" si="10"/>
        <v>16.850000000000001</v>
      </c>
      <c r="K41" s="19" t="s">
        <v>1</v>
      </c>
    </row>
    <row r="42" spans="1:11" x14ac:dyDescent="0.3">
      <c r="D42" s="19"/>
      <c r="E42" s="19"/>
      <c r="G42" s="19"/>
      <c r="H42" s="19"/>
      <c r="I42" s="19"/>
      <c r="J42" s="26"/>
    </row>
    <row r="43" spans="1:11" x14ac:dyDescent="0.3">
      <c r="A43" s="20">
        <v>45413</v>
      </c>
      <c r="B43" s="20">
        <v>45413</v>
      </c>
      <c r="C43" s="19" t="s">
        <v>121</v>
      </c>
      <c r="D43" s="14" t="s">
        <v>118</v>
      </c>
      <c r="G43" s="22">
        <f>VLOOKUP($D43,'Prijslijst2024 - 20 deelnemers'!$A$4:$Q$17,17,FALSE)</f>
        <v>7.5500000000000007</v>
      </c>
      <c r="H43" s="22">
        <f>IFERROR(VLOOKUP($D43,'Prijslijst2024 - 20 deelnemers'!$A$19:$Q$23,17,FALSE)*E43,0)</f>
        <v>0</v>
      </c>
      <c r="I43" s="22"/>
      <c r="J43" s="28">
        <f>SUM(G43:I43)</f>
        <v>7.5500000000000007</v>
      </c>
      <c r="K43" s="19" t="s">
        <v>96</v>
      </c>
    </row>
    <row r="44" spans="1:11" x14ac:dyDescent="0.3">
      <c r="A44" s="20">
        <v>45416</v>
      </c>
      <c r="B44" s="20">
        <v>45438</v>
      </c>
      <c r="C44" s="19" t="s">
        <v>43</v>
      </c>
      <c r="D44" s="14" t="s">
        <v>83</v>
      </c>
      <c r="E44" s="21">
        <v>21</v>
      </c>
      <c r="G44" s="22">
        <f>VLOOKUP($D44,'Prijslijst2024 - 20 deelnemers'!$A$4:$Q$17,17,FALSE)</f>
        <v>30.650000000000002</v>
      </c>
      <c r="H44" s="22">
        <f>IFERROR(VLOOKUP($D44,'Prijslijst2024 - 20 deelnemers'!$A$19:$Q$23,17,FALSE)*E44,0)</f>
        <v>77.700000000000017</v>
      </c>
      <c r="I44" s="22">
        <f>'Prijslijst2024 - 20 deelnemers'!$Q$27+'Prijslijst2024 - 20 deelnemers'!$Q$28</f>
        <v>2</v>
      </c>
      <c r="J44" s="28">
        <f>SUM(G44:I44)</f>
        <v>110.35000000000002</v>
      </c>
      <c r="K44" s="19" t="s">
        <v>1</v>
      </c>
    </row>
    <row r="45" spans="1:11" x14ac:dyDescent="0.3">
      <c r="A45" s="20">
        <v>45417</v>
      </c>
      <c r="B45" s="20">
        <v>45417</v>
      </c>
      <c r="C45" s="14" t="s">
        <v>130</v>
      </c>
      <c r="D45" s="14" t="s">
        <v>5</v>
      </c>
      <c r="G45" s="22">
        <f>VLOOKUP($D45,'Prijslijst2024 - 20 deelnemers'!$A$4:$Q$17,17,FALSE)</f>
        <v>2.2000000000000002</v>
      </c>
      <c r="H45" s="22">
        <f>IFERROR(VLOOKUP($D45,'Prijslijst2024 - 20 deelnemers'!$A$19:$Q$23,17,FALSE)*E45,0)</f>
        <v>0</v>
      </c>
      <c r="I45" s="22"/>
      <c r="J45" s="28">
        <f t="shared" ref="J45" si="11">SUM(G45:I45)</f>
        <v>2.2000000000000002</v>
      </c>
      <c r="K45" s="19" t="s">
        <v>96</v>
      </c>
    </row>
    <row r="46" spans="1:11" x14ac:dyDescent="0.3">
      <c r="A46" s="20">
        <v>45435</v>
      </c>
      <c r="B46" s="20">
        <v>45438</v>
      </c>
      <c r="C46" s="14" t="s">
        <v>139</v>
      </c>
      <c r="D46" s="14" t="s">
        <v>3</v>
      </c>
      <c r="E46" s="21">
        <v>4</v>
      </c>
      <c r="G46" s="22">
        <f>VLOOKUP($D46,'Prijslijst2024 - 20 deelnemers'!$A$4:$Q$17,17,FALSE)</f>
        <v>2.85</v>
      </c>
      <c r="H46" s="22">
        <f>IFERROR(VLOOKUP($D46,'Prijslijst2024 - 20 deelnemers'!$A$19:$Q$23,17,FALSE)*E46,0)</f>
        <v>2.4</v>
      </c>
      <c r="I46" s="22"/>
      <c r="J46" s="28">
        <f>SUM(G46:I46)</f>
        <v>5.25</v>
      </c>
      <c r="K46" s="19" t="s">
        <v>1</v>
      </c>
    </row>
    <row r="47" spans="1:11" x14ac:dyDescent="0.3">
      <c r="A47" s="20"/>
      <c r="B47" s="20"/>
      <c r="G47" s="22"/>
      <c r="H47" s="22"/>
      <c r="I47" s="22"/>
    </row>
    <row r="48" spans="1:11" x14ac:dyDescent="0.3">
      <c r="A48" s="20">
        <v>45445</v>
      </c>
      <c r="B48" s="20">
        <v>45445</v>
      </c>
      <c r="C48" s="19" t="s">
        <v>51</v>
      </c>
      <c r="D48" s="14" t="s">
        <v>5</v>
      </c>
      <c r="G48" s="22">
        <f>VLOOKUP($D48,'Prijslijst2024 - 20 deelnemers'!$A$4:$Q$17,17,FALSE)</f>
        <v>2.2000000000000002</v>
      </c>
      <c r="H48" s="22">
        <f>IFERROR(VLOOKUP($D48,'Prijslijst2024 - 20 deelnemers'!$A$19:$Q$23,17,FALSE)*E48,0)</f>
        <v>0</v>
      </c>
      <c r="I48" s="22"/>
      <c r="J48" s="28">
        <f>SUM(G48:I48)</f>
        <v>2.2000000000000002</v>
      </c>
      <c r="K48" s="19" t="s">
        <v>96</v>
      </c>
    </row>
    <row r="49" spans="1:11" x14ac:dyDescent="0.3">
      <c r="A49" s="20">
        <v>45445</v>
      </c>
      <c r="B49" s="20">
        <v>45452</v>
      </c>
      <c r="C49" s="19" t="s">
        <v>44</v>
      </c>
      <c r="D49" s="14" t="s">
        <v>115</v>
      </c>
      <c r="E49" s="21">
        <v>8</v>
      </c>
      <c r="G49" s="22">
        <f>VLOOKUP($D49,'Prijslijst2024 - 20 deelnemers'!$A$4:$Q$17,17,FALSE)</f>
        <v>12.250000000000002</v>
      </c>
      <c r="H49" s="22">
        <f>IFERROR(VLOOKUP($D49,'Prijslijst2024 - 20 deelnemers'!$A$19:$Q$23,17,FALSE)*E49,0)</f>
        <v>17.600000000000001</v>
      </c>
      <c r="I49" s="22"/>
      <c r="J49" s="28">
        <f>SUM(G49:I49)</f>
        <v>29.85</v>
      </c>
      <c r="K49" s="19" t="s">
        <v>1</v>
      </c>
    </row>
    <row r="50" spans="1:11" x14ac:dyDescent="0.3">
      <c r="A50" s="20">
        <v>45452</v>
      </c>
      <c r="B50" s="20">
        <v>45459</v>
      </c>
      <c r="C50" s="19" t="s">
        <v>45</v>
      </c>
      <c r="D50" s="14" t="s">
        <v>115</v>
      </c>
      <c r="E50" s="21">
        <v>8</v>
      </c>
      <c r="G50" s="22">
        <f>VLOOKUP($D50,'Prijslijst2024 - 20 deelnemers'!$A$4:$Q$17,17,FALSE)</f>
        <v>12.250000000000002</v>
      </c>
      <c r="H50" s="22">
        <f>IFERROR(VLOOKUP($D50,'Prijslijst2024 - 20 deelnemers'!$A$19:$Q$23,17,FALSE)*E50,0)</f>
        <v>17.600000000000001</v>
      </c>
      <c r="I50" s="22"/>
      <c r="J50" s="28">
        <f t="shared" ref="J50" si="12">SUM(G50:I50)</f>
        <v>29.85</v>
      </c>
      <c r="K50" s="19" t="s">
        <v>1</v>
      </c>
    </row>
    <row r="51" spans="1:11" x14ac:dyDescent="0.3">
      <c r="A51" s="20">
        <v>45455</v>
      </c>
      <c r="B51" s="20">
        <v>45459</v>
      </c>
      <c r="C51" s="19" t="s">
        <v>100</v>
      </c>
      <c r="D51" s="14" t="s">
        <v>3</v>
      </c>
      <c r="E51" s="21">
        <v>5</v>
      </c>
      <c r="G51" s="22">
        <f>VLOOKUP($D51,'Prijslijst2024 - 20 deelnemers'!$A$4:$Q$17,17,FALSE)</f>
        <v>2.85</v>
      </c>
      <c r="H51" s="22">
        <f>IFERROR(VLOOKUP($D51,'Prijslijst2024 - 20 deelnemers'!$A$19:$Q$23,17,FALSE)*E51,0)</f>
        <v>3</v>
      </c>
      <c r="I51" s="22"/>
      <c r="J51" s="28">
        <f>SUM(G51:I51)</f>
        <v>5.85</v>
      </c>
      <c r="K51" s="19" t="s">
        <v>1</v>
      </c>
    </row>
    <row r="52" spans="1:11" x14ac:dyDescent="0.3">
      <c r="A52" s="20">
        <v>45466</v>
      </c>
      <c r="B52" s="20">
        <v>45466</v>
      </c>
      <c r="C52" s="19" t="s">
        <v>101</v>
      </c>
      <c r="D52" s="14" t="s">
        <v>102</v>
      </c>
      <c r="G52" s="22">
        <v>0</v>
      </c>
      <c r="H52" s="22">
        <v>0</v>
      </c>
      <c r="I52" s="22">
        <f>'Prijslijst2024 - 20 deelnemers'!$Q$29</f>
        <v>0.5</v>
      </c>
      <c r="J52" s="28">
        <f>SUM(G52:I52)</f>
        <v>0.5</v>
      </c>
      <c r="K52" s="19" t="s">
        <v>96</v>
      </c>
    </row>
    <row r="53" spans="1:11" x14ac:dyDescent="0.3">
      <c r="A53" s="20">
        <v>45466</v>
      </c>
      <c r="B53" s="20">
        <v>45466</v>
      </c>
      <c r="C53" s="19" t="s">
        <v>103</v>
      </c>
      <c r="D53" s="14" t="s">
        <v>102</v>
      </c>
      <c r="G53" s="22">
        <v>0</v>
      </c>
      <c r="H53" s="22">
        <v>0</v>
      </c>
      <c r="I53" s="22">
        <f>'Prijslijst2024 - 20 deelnemers'!$Q$29</f>
        <v>0.5</v>
      </c>
      <c r="J53" s="28">
        <f t="shared" ref="J53:J56" si="13">SUM(G53:I53)</f>
        <v>0.5</v>
      </c>
      <c r="K53" s="19" t="s">
        <v>96</v>
      </c>
    </row>
    <row r="54" spans="1:11" x14ac:dyDescent="0.3">
      <c r="A54" s="20">
        <v>45466</v>
      </c>
      <c r="B54" s="20">
        <v>45466</v>
      </c>
      <c r="C54" s="19" t="s">
        <v>104</v>
      </c>
      <c r="D54" s="14" t="s">
        <v>102</v>
      </c>
      <c r="G54" s="22">
        <v>0</v>
      </c>
      <c r="H54" s="22">
        <v>0</v>
      </c>
      <c r="I54" s="22">
        <f>'Prijslijst2024 - 20 deelnemers'!$Q$29</f>
        <v>0.5</v>
      </c>
      <c r="J54" s="28">
        <f t="shared" si="13"/>
        <v>0.5</v>
      </c>
      <c r="K54" s="19" t="s">
        <v>96</v>
      </c>
    </row>
    <row r="55" spans="1:11" x14ac:dyDescent="0.3">
      <c r="A55" s="20">
        <v>45466</v>
      </c>
      <c r="B55" s="20">
        <v>45466</v>
      </c>
      <c r="C55" s="19" t="s">
        <v>105</v>
      </c>
      <c r="D55" s="14" t="s">
        <v>102</v>
      </c>
      <c r="G55" s="22">
        <v>0</v>
      </c>
      <c r="H55" s="22">
        <v>0</v>
      </c>
      <c r="I55" s="22">
        <f>'Prijslijst2024 - 20 deelnemers'!$Q$29</f>
        <v>0.5</v>
      </c>
      <c r="J55" s="28">
        <f t="shared" si="13"/>
        <v>0.5</v>
      </c>
      <c r="K55" s="19" t="s">
        <v>96</v>
      </c>
    </row>
    <row r="56" spans="1:11" x14ac:dyDescent="0.3">
      <c r="A56" s="20">
        <v>45466</v>
      </c>
      <c r="B56" s="20">
        <v>45466</v>
      </c>
      <c r="C56" s="19" t="s">
        <v>106</v>
      </c>
      <c r="D56" s="14" t="s">
        <v>102</v>
      </c>
      <c r="G56" s="22">
        <v>0</v>
      </c>
      <c r="H56" s="22">
        <v>0</v>
      </c>
      <c r="I56" s="22">
        <f>'Prijslijst2024 - 20 deelnemers'!$Q$29</f>
        <v>0.5</v>
      </c>
      <c r="J56" s="28">
        <f t="shared" si="13"/>
        <v>0.5</v>
      </c>
      <c r="K56" s="19" t="s">
        <v>96</v>
      </c>
    </row>
    <row r="57" spans="1:11" x14ac:dyDescent="0.3">
      <c r="A57" s="20">
        <v>45466</v>
      </c>
      <c r="B57" s="20">
        <v>45466</v>
      </c>
      <c r="C57" s="19" t="s">
        <v>107</v>
      </c>
      <c r="D57" s="14" t="s">
        <v>102</v>
      </c>
      <c r="G57" s="22">
        <v>0</v>
      </c>
      <c r="H57" s="22">
        <v>0</v>
      </c>
      <c r="I57" s="22">
        <f>'Prijslijst2024 - 20 deelnemers'!$Q$29</f>
        <v>0.5</v>
      </c>
      <c r="J57" s="28">
        <f t="shared" ref="J57" si="14">SUM(G57:I57)</f>
        <v>0.5</v>
      </c>
      <c r="K57" s="19" t="s">
        <v>96</v>
      </c>
    </row>
    <row r="58" spans="1:11" x14ac:dyDescent="0.3">
      <c r="A58" s="20">
        <v>45472</v>
      </c>
      <c r="B58" s="20">
        <v>45494</v>
      </c>
      <c r="C58" s="19" t="s">
        <v>46</v>
      </c>
      <c r="D58" s="14" t="s">
        <v>19</v>
      </c>
      <c r="E58" s="21">
        <v>21</v>
      </c>
      <c r="G58" s="22">
        <f>VLOOKUP($D58,'Prijslijst2024 - 20 deelnemers'!$A$4:$Q$17,17,FALSE)</f>
        <v>37.6</v>
      </c>
      <c r="H58" s="22">
        <f>IFERROR(VLOOKUP($D58,'Prijslijst2024 - 20 deelnemers'!$A$19:$Q$23,17,FALSE)*E58,0)</f>
        <v>90.3</v>
      </c>
      <c r="I58" s="22">
        <f>'Prijslijst2024 - 20 deelnemers'!$Q$25+'Prijslijst2024 - 20 deelnemers'!$Q$26</f>
        <v>3</v>
      </c>
      <c r="J58" s="28">
        <f>SUM(G58:I58)</f>
        <v>130.9</v>
      </c>
      <c r="K58" s="19" t="s">
        <v>1</v>
      </c>
    </row>
    <row r="59" spans="1:11" x14ac:dyDescent="0.3">
      <c r="A59" s="20"/>
      <c r="B59" s="20"/>
      <c r="G59" s="22"/>
      <c r="H59" s="22"/>
      <c r="I59" s="22"/>
    </row>
    <row r="60" spans="1:11" x14ac:dyDescent="0.3">
      <c r="A60" s="20">
        <v>45500</v>
      </c>
      <c r="B60" s="20">
        <v>45500</v>
      </c>
      <c r="C60" s="23" t="s">
        <v>148</v>
      </c>
      <c r="D60" s="14" t="s">
        <v>76</v>
      </c>
      <c r="G60" s="22">
        <f>VLOOKUP($D60,'Prijslijst2024 - 20 deelnemers'!$A$4:$Q$17,17,FALSE)</f>
        <v>18.350000000000001</v>
      </c>
      <c r="H60" s="22">
        <f>IFERROR(VLOOKUP($D60,'Prijslijst2024 - 20 deelnemers'!$A$19:$Q$23,17,FALSE)*E60,0)</f>
        <v>0</v>
      </c>
      <c r="I60" s="22"/>
      <c r="J60" s="28">
        <f>SUM(G60:I60)</f>
        <v>18.350000000000001</v>
      </c>
      <c r="K60" s="19" t="s">
        <v>96</v>
      </c>
    </row>
    <row r="62" spans="1:11" x14ac:dyDescent="0.3">
      <c r="A62" s="20">
        <v>45507</v>
      </c>
      <c r="B62" s="20">
        <v>45507</v>
      </c>
      <c r="C62" s="19" t="s">
        <v>149</v>
      </c>
      <c r="D62" s="14" t="s">
        <v>77</v>
      </c>
      <c r="G62" s="22">
        <f>VLOOKUP($D62,'Prijslijst2024 - 20 deelnemers'!$A$4:$Q$17,17,FALSE)</f>
        <v>10.649999999999999</v>
      </c>
      <c r="H62" s="22">
        <f>IFERROR(VLOOKUP($D62,'Prijslijst2024 - 20 deelnemers'!$A$19:$Q$23,17,FALSE)*E62,0)</f>
        <v>0</v>
      </c>
      <c r="I62" s="22"/>
      <c r="J62" s="28">
        <f>SUM(G62:I62)</f>
        <v>10.649999999999999</v>
      </c>
      <c r="K62" s="19" t="s">
        <v>97</v>
      </c>
    </row>
    <row r="63" spans="1:11" x14ac:dyDescent="0.3">
      <c r="A63" s="20">
        <v>45509</v>
      </c>
      <c r="B63" s="20">
        <v>45513</v>
      </c>
      <c r="C63" s="19" t="s">
        <v>48</v>
      </c>
      <c r="D63" s="14" t="s">
        <v>3</v>
      </c>
      <c r="E63" s="21">
        <v>5</v>
      </c>
      <c r="G63" s="22">
        <f>VLOOKUP($D63,'Prijslijst2024 - 20 deelnemers'!$A$4:$Q$17,17,FALSE)</f>
        <v>2.85</v>
      </c>
      <c r="H63" s="22">
        <f>IFERROR(VLOOKUP($D63,'Prijslijst2024 - 20 deelnemers'!$A$19:$Q$23,17,FALSE)*E63,0)</f>
        <v>3</v>
      </c>
      <c r="I63" s="22"/>
      <c r="J63" s="28">
        <f>SUM(G63:I63)</f>
        <v>5.85</v>
      </c>
      <c r="K63" s="19" t="s">
        <v>1</v>
      </c>
    </row>
    <row r="64" spans="1:11" x14ac:dyDescent="0.3">
      <c r="A64" s="20">
        <v>45514</v>
      </c>
      <c r="B64" s="20">
        <v>45514</v>
      </c>
      <c r="C64" s="19" t="s">
        <v>92</v>
      </c>
      <c r="D64" s="14" t="s">
        <v>118</v>
      </c>
      <c r="G64" s="22">
        <f>VLOOKUP($D64,'Prijslijst2024 - 20 deelnemers'!$A$4:$Q$17,17,FALSE)</f>
        <v>7.5500000000000007</v>
      </c>
      <c r="H64" s="22">
        <f>IFERROR(VLOOKUP($D64,'Prijslijst2024 - 20 deelnemers'!$A$19:$Q$23,17,FALSE)*E64,0)</f>
        <v>0</v>
      </c>
      <c r="I64" s="22"/>
      <c r="J64" s="28">
        <f>SUM(G64:I64)</f>
        <v>7.5500000000000007</v>
      </c>
      <c r="K64" s="19" t="s">
        <v>96</v>
      </c>
    </row>
    <row r="65" spans="1:11" x14ac:dyDescent="0.3">
      <c r="A65" s="20">
        <v>45516</v>
      </c>
      <c r="B65" s="20">
        <v>45522</v>
      </c>
      <c r="C65" s="19" t="s">
        <v>47</v>
      </c>
      <c r="D65" s="14" t="s">
        <v>116</v>
      </c>
      <c r="E65" s="21">
        <v>7</v>
      </c>
      <c r="G65" s="22">
        <f>VLOOKUP($D65,'Prijslijst2024 - 20 deelnemers'!$A$4:$Q$17,17,FALSE)</f>
        <v>7.5500000000000007</v>
      </c>
      <c r="H65" s="22">
        <f>IFERROR(VLOOKUP($D65,'Prijslijst2024 - 20 deelnemers'!$A$19:$Q$23,17,FALSE)*E65,0)</f>
        <v>10.85</v>
      </c>
      <c r="I65" s="22"/>
      <c r="J65" s="28">
        <f>SUM(G65:I65)</f>
        <v>18.399999999999999</v>
      </c>
      <c r="K65" s="19" t="s">
        <v>1</v>
      </c>
    </row>
    <row r="66" spans="1:11" x14ac:dyDescent="0.3">
      <c r="A66" s="20">
        <v>45518</v>
      </c>
      <c r="B66" s="20">
        <v>45522</v>
      </c>
      <c r="C66" s="19" t="s">
        <v>140</v>
      </c>
      <c r="D66" s="14" t="s">
        <v>3</v>
      </c>
      <c r="E66" s="21">
        <v>5</v>
      </c>
      <c r="G66" s="22">
        <f>VLOOKUP($D66,'Prijslijst2024 - 20 deelnemers'!$A$4:$Q$17,17,FALSE)</f>
        <v>2.85</v>
      </c>
      <c r="H66" s="22">
        <f>IFERROR(VLOOKUP($D66,'Prijslijst2024 - 20 deelnemers'!$A$19:$Q$23,17,FALSE)*E66,0)</f>
        <v>3</v>
      </c>
      <c r="I66" s="22"/>
      <c r="J66" s="28">
        <f>SUM(G66:I66)</f>
        <v>5.85</v>
      </c>
      <c r="K66" s="19" t="s">
        <v>1</v>
      </c>
    </row>
    <row r="67" spans="1:11" x14ac:dyDescent="0.3">
      <c r="A67" s="20">
        <v>45521</v>
      </c>
      <c r="B67" s="20">
        <v>45543</v>
      </c>
      <c r="C67" s="23" t="s">
        <v>50</v>
      </c>
      <c r="D67" s="14" t="s">
        <v>83</v>
      </c>
      <c r="E67" s="21">
        <v>21</v>
      </c>
      <c r="G67" s="22">
        <f>VLOOKUP($D67,'Prijslijst2024 - 20 deelnemers'!$A$4:$Q$17,17,FALSE)</f>
        <v>30.650000000000002</v>
      </c>
      <c r="H67" s="22">
        <f>IFERROR(VLOOKUP($D67,'Prijslijst2024 - 20 deelnemers'!$A$19:$Q$23,17,FALSE)*E67,0)</f>
        <v>77.700000000000017</v>
      </c>
      <c r="I67" s="22">
        <f>'Prijslijst2024 - 20 deelnemers'!$Q$27+'Prijslijst2024 - 20 deelnemers'!$Q$28</f>
        <v>2</v>
      </c>
      <c r="J67" s="28">
        <f>SUM(G67:I67)</f>
        <v>110.35000000000002</v>
      </c>
      <c r="K67" s="19" t="s">
        <v>1</v>
      </c>
    </row>
    <row r="68" spans="1:11" x14ac:dyDescent="0.3">
      <c r="A68" s="20">
        <v>45525</v>
      </c>
      <c r="B68" s="20">
        <v>45529</v>
      </c>
      <c r="C68" s="19" t="s">
        <v>74</v>
      </c>
      <c r="D68" s="14" t="s">
        <v>3</v>
      </c>
      <c r="E68" s="21">
        <v>5</v>
      </c>
      <c r="G68" s="22">
        <f>VLOOKUP($D68,'Prijslijst2024 - 20 deelnemers'!$A$4:$Q$17,17,FALSE)</f>
        <v>2.85</v>
      </c>
      <c r="H68" s="22">
        <f>IFERROR(VLOOKUP($D68,'Prijslijst2024 - 20 deelnemers'!$A$19:$Q$23,17,FALSE)*E68,0)</f>
        <v>3</v>
      </c>
      <c r="I68" s="22"/>
      <c r="J68" s="28">
        <f t="shared" ref="J68" si="15">SUM(G68:I68)</f>
        <v>5.85</v>
      </c>
      <c r="K68" s="19" t="s">
        <v>1</v>
      </c>
    </row>
    <row r="69" spans="1:11" x14ac:dyDescent="0.3">
      <c r="A69" s="20">
        <v>45529</v>
      </c>
      <c r="B69" s="20">
        <v>45529</v>
      </c>
      <c r="C69" s="19" t="s">
        <v>64</v>
      </c>
      <c r="D69" s="14" t="s">
        <v>118</v>
      </c>
      <c r="G69" s="22">
        <f>VLOOKUP($D69,'Prijslijst2024 - 20 deelnemers'!$A$4:$Q$17,17,FALSE)</f>
        <v>7.5500000000000007</v>
      </c>
      <c r="H69" s="22">
        <f>IFERROR(VLOOKUP($D69,'Prijslijst2024 - 20 deelnemers'!$A$19:$Q$23,17,FALSE)*E69,0)</f>
        <v>0</v>
      </c>
      <c r="I69" s="22"/>
      <c r="J69" s="28">
        <f>SUM(G69:I69)</f>
        <v>7.5500000000000007</v>
      </c>
      <c r="K69" s="19" t="s">
        <v>96</v>
      </c>
    </row>
    <row r="70" spans="1:11" x14ac:dyDescent="0.3">
      <c r="A70" s="20">
        <v>45532</v>
      </c>
      <c r="B70" s="20">
        <v>45536</v>
      </c>
      <c r="C70" s="19" t="s">
        <v>146</v>
      </c>
      <c r="D70" s="14" t="s">
        <v>116</v>
      </c>
      <c r="E70" s="21">
        <v>5</v>
      </c>
      <c r="G70" s="22">
        <f>VLOOKUP($D70,'Prijslijst2024 - 20 deelnemers'!$A$4:$Q$17,17,FALSE)</f>
        <v>7.5500000000000007</v>
      </c>
      <c r="H70" s="22">
        <f>IFERROR(VLOOKUP($D70,'Prijslijst2024 - 20 deelnemers'!$A$19:$Q$23,17,FALSE)*E70,0)</f>
        <v>7.75</v>
      </c>
      <c r="I70" s="22"/>
      <c r="J70" s="28">
        <f>SUM(G70:I70)</f>
        <v>15.3</v>
      </c>
      <c r="K70" s="19" t="s">
        <v>1</v>
      </c>
    </row>
    <row r="72" spans="1:11" x14ac:dyDescent="0.3">
      <c r="A72" s="20">
        <v>45543</v>
      </c>
      <c r="B72" s="20">
        <v>45543</v>
      </c>
      <c r="C72" s="19" t="s">
        <v>122</v>
      </c>
      <c r="D72" s="14" t="s">
        <v>118</v>
      </c>
      <c r="G72" s="22">
        <f>VLOOKUP($D72,'Prijslijst2024 - 20 deelnemers'!$A$4:$Q$17,17,FALSE)</f>
        <v>7.5500000000000007</v>
      </c>
      <c r="H72" s="22">
        <f>IFERROR(VLOOKUP($D72,'Prijslijst2024 - 20 deelnemers'!$A$19:$Q$23,17,FALSE)*E72,0)</f>
        <v>0</v>
      </c>
      <c r="I72" s="22"/>
      <c r="J72" s="28">
        <f>SUM(G72:I72)</f>
        <v>7.5500000000000007</v>
      </c>
      <c r="K72" s="19" t="s">
        <v>96</v>
      </c>
    </row>
    <row r="73" spans="1:11" x14ac:dyDescent="0.3">
      <c r="A73" s="20">
        <v>45543</v>
      </c>
      <c r="B73" s="20">
        <v>45543</v>
      </c>
      <c r="C73" s="19" t="s">
        <v>95</v>
      </c>
      <c r="D73" s="14" t="s">
        <v>5</v>
      </c>
      <c r="G73" s="22">
        <f>VLOOKUP($D73,'Prijslijst2024 - 20 deelnemers'!$A$4:$Q$17,17,FALSE)</f>
        <v>2.2000000000000002</v>
      </c>
      <c r="H73" s="22">
        <f>IFERROR(VLOOKUP($D73,'Prijslijst2024 - 20 deelnemers'!$A$19:$Q$23,17,FALSE)*E73,0)</f>
        <v>0</v>
      </c>
      <c r="I73" s="22"/>
      <c r="J73" s="28">
        <f>SUM(G73:I73)</f>
        <v>2.2000000000000002</v>
      </c>
      <c r="K73" s="19" t="s">
        <v>96</v>
      </c>
    </row>
    <row r="74" spans="1:11" x14ac:dyDescent="0.3">
      <c r="A74" s="20">
        <v>45543</v>
      </c>
      <c r="B74" s="20">
        <v>45543</v>
      </c>
      <c r="C74" s="19" t="s">
        <v>147</v>
      </c>
      <c r="D74" s="14" t="s">
        <v>5</v>
      </c>
      <c r="G74" s="22">
        <f>VLOOKUP($D74,'Prijslijst2024 - 20 deelnemers'!$A$4:$Q$17,17,FALSE)</f>
        <v>2.2000000000000002</v>
      </c>
      <c r="H74" s="22">
        <f>IFERROR(VLOOKUP($D74,'Prijslijst2024 - 20 deelnemers'!$A$19:$Q$23,17,FALSE)*E74,0)</f>
        <v>0</v>
      </c>
      <c r="I74" s="22"/>
      <c r="J74" s="28">
        <f>SUM(G74:I74)</f>
        <v>2.2000000000000002</v>
      </c>
      <c r="K74" s="19" t="s">
        <v>96</v>
      </c>
    </row>
    <row r="75" spans="1:11" x14ac:dyDescent="0.3">
      <c r="A75" s="25">
        <v>45546</v>
      </c>
      <c r="B75" s="25">
        <v>45546</v>
      </c>
      <c r="C75" s="23" t="s">
        <v>62</v>
      </c>
      <c r="D75" s="14" t="s">
        <v>62</v>
      </c>
      <c r="G75" s="22">
        <f>VLOOKUP($D75,'Prijslijst2024 - 20 deelnemers'!$A$4:$Q$17,17,FALSE)</f>
        <v>4.8</v>
      </c>
      <c r="H75" s="22">
        <f>IFERROR(VLOOKUP($D75,'Prijslijst2024 - 20 deelnemers'!$A$19:$Q$23,17,FALSE)*E75,0)</f>
        <v>0</v>
      </c>
      <c r="I75" s="22"/>
      <c r="J75" s="28">
        <f>SUM(G75:I75)</f>
        <v>4.8</v>
      </c>
      <c r="K75" s="19" t="s">
        <v>97</v>
      </c>
    </row>
    <row r="76" spans="1:11" x14ac:dyDescent="0.3">
      <c r="A76" s="20">
        <v>45547</v>
      </c>
      <c r="B76" s="20">
        <v>45547</v>
      </c>
      <c r="C76" s="14" t="s">
        <v>141</v>
      </c>
      <c r="D76" s="14" t="s">
        <v>5</v>
      </c>
      <c r="G76" s="22">
        <f>VLOOKUP($D76,'Prijslijst2024 - 20 deelnemers'!$A$4:$Q$17,17,FALSE)</f>
        <v>2.2000000000000002</v>
      </c>
      <c r="H76" s="22">
        <f>IFERROR(VLOOKUP($D76,'Prijslijst2024 - 20 deelnemers'!$A$19:$Q$23,17,FALSE)*E76,0)</f>
        <v>0</v>
      </c>
      <c r="I76" s="22"/>
      <c r="J76" s="28">
        <f>SUM(G76:I76)</f>
        <v>2.2000000000000002</v>
      </c>
      <c r="K76" s="19" t="s">
        <v>96</v>
      </c>
    </row>
    <row r="77" spans="1:11" x14ac:dyDescent="0.3">
      <c r="A77" s="20">
        <v>45548</v>
      </c>
      <c r="B77" s="20">
        <v>45548</v>
      </c>
      <c r="C77" s="19" t="s">
        <v>123</v>
      </c>
      <c r="D77" s="14" t="s">
        <v>118</v>
      </c>
      <c r="G77" s="22">
        <f>VLOOKUP($D77,'Prijslijst2024 - 20 deelnemers'!$A$4:$Q$17,17,FALSE)</f>
        <v>7.5500000000000007</v>
      </c>
      <c r="H77" s="22">
        <f>IFERROR(VLOOKUP($D77,'Prijslijst2024 - 20 deelnemers'!$A$19:$Q$23,17,FALSE)*E77,0)</f>
        <v>0</v>
      </c>
      <c r="I77" s="22"/>
      <c r="J77" s="28">
        <f t="shared" ref="J77:J78" si="16">SUM(G77:I77)</f>
        <v>7.5500000000000007</v>
      </c>
      <c r="K77" s="19" t="s">
        <v>96</v>
      </c>
    </row>
    <row r="78" spans="1:11" x14ac:dyDescent="0.3">
      <c r="A78" s="20">
        <v>45550</v>
      </c>
      <c r="B78" s="20">
        <v>45550</v>
      </c>
      <c r="C78" s="19" t="s">
        <v>124</v>
      </c>
      <c r="D78" s="14" t="s">
        <v>118</v>
      </c>
      <c r="G78" s="22">
        <f>VLOOKUP($D78,'Prijslijst2024 - 20 deelnemers'!$A$4:$Q$17,17,FALSE)</f>
        <v>7.5500000000000007</v>
      </c>
      <c r="H78" s="22">
        <f>IFERROR(VLOOKUP($D78,'Prijslijst2024 - 20 deelnemers'!$A$19:$Q$23,17,FALSE)*E78,0)</f>
        <v>0</v>
      </c>
      <c r="I78" s="22"/>
      <c r="J78" s="28">
        <f t="shared" si="16"/>
        <v>7.5500000000000007</v>
      </c>
      <c r="K78" s="19" t="s">
        <v>96</v>
      </c>
    </row>
    <row r="79" spans="1:11" x14ac:dyDescent="0.3">
      <c r="A79" s="25">
        <v>45550</v>
      </c>
      <c r="B79" s="25">
        <v>45550</v>
      </c>
      <c r="C79" s="19" t="s">
        <v>63</v>
      </c>
      <c r="D79" s="14" t="s">
        <v>63</v>
      </c>
      <c r="G79" s="22">
        <f>VLOOKUP($D79,'Prijslijst2024 - 20 deelnemers'!$A$4:$Q$17,17,FALSE)</f>
        <v>8.85</v>
      </c>
      <c r="H79" s="22">
        <f>IFERROR(VLOOKUP($D79,'Prijslijst2024 - 20 deelnemers'!$A$19:$Q$23,17,FALSE)*E79,0)</f>
        <v>0</v>
      </c>
      <c r="I79" s="22"/>
      <c r="J79" s="28">
        <f>SUM(G79:I79)</f>
        <v>8.85</v>
      </c>
      <c r="K79" s="19" t="s">
        <v>96</v>
      </c>
    </row>
    <row r="80" spans="1:11" x14ac:dyDescent="0.3">
      <c r="A80" s="20">
        <v>45553</v>
      </c>
      <c r="B80" s="20">
        <v>45553</v>
      </c>
      <c r="C80" s="14" t="s">
        <v>114</v>
      </c>
      <c r="D80" s="14" t="s">
        <v>5</v>
      </c>
      <c r="G80" s="22">
        <f>VLOOKUP($D80,'Prijslijst2024 - 20 deelnemers'!$A$4:$Q$17,17,FALSE)</f>
        <v>2.2000000000000002</v>
      </c>
      <c r="H80" s="22">
        <f>IFERROR(VLOOKUP($D80,'Prijslijst2024 - 20 deelnemers'!$A$19:$Q$23,17,FALSE)*E80,0)</f>
        <v>0</v>
      </c>
      <c r="I80" s="22"/>
      <c r="J80" s="28">
        <f>SUM(G80:I80)</f>
        <v>2.2000000000000002</v>
      </c>
      <c r="K80" s="19" t="s">
        <v>96</v>
      </c>
    </row>
    <row r="81" spans="1:11" x14ac:dyDescent="0.3">
      <c r="A81" s="25">
        <v>45553</v>
      </c>
      <c r="B81" s="25">
        <v>45557</v>
      </c>
      <c r="C81" s="14" t="s">
        <v>129</v>
      </c>
      <c r="D81" s="14" t="s">
        <v>3</v>
      </c>
      <c r="E81" s="21">
        <v>5</v>
      </c>
      <c r="G81" s="22">
        <f>VLOOKUP($D81,'Prijslijst2024 - 20 deelnemers'!$A$4:$Q$17,17,FALSE)</f>
        <v>2.85</v>
      </c>
      <c r="H81" s="22">
        <f>IFERROR(VLOOKUP($D81,'Prijslijst2024 - 20 deelnemers'!$A$19:$Q$23,17,FALSE)*E81,0)</f>
        <v>3</v>
      </c>
      <c r="I81" s="22"/>
      <c r="J81" s="28">
        <f t="shared" ref="J81" si="17">SUM(G81:I81)</f>
        <v>5.85</v>
      </c>
      <c r="K81" s="19" t="s">
        <v>1</v>
      </c>
    </row>
    <row r="82" spans="1:11" x14ac:dyDescent="0.3">
      <c r="A82" s="25">
        <v>45556</v>
      </c>
      <c r="B82" s="25">
        <v>45556</v>
      </c>
      <c r="C82" s="19" t="s">
        <v>142</v>
      </c>
      <c r="D82" s="14" t="s">
        <v>5</v>
      </c>
      <c r="G82" s="22">
        <f>VLOOKUP($D82,'Prijslijst2024 - 20 deelnemers'!$A$4:$Q$17,17,FALSE)</f>
        <v>2.2000000000000002</v>
      </c>
      <c r="H82" s="22">
        <f>IFERROR(VLOOKUP($D82,'Prijslijst2024 - 20 deelnemers'!$A$19:$Q$23,17,FALSE)*E82,0)</f>
        <v>0</v>
      </c>
      <c r="I82" s="22"/>
      <c r="J82" s="28">
        <f>SUM(G82:I82)</f>
        <v>2.2000000000000002</v>
      </c>
      <c r="K82" s="19" t="s">
        <v>96</v>
      </c>
    </row>
    <row r="83" spans="1:11" x14ac:dyDescent="0.3">
      <c r="A83" s="25">
        <v>45557</v>
      </c>
      <c r="B83" s="25">
        <v>45557</v>
      </c>
      <c r="C83" s="23" t="s">
        <v>53</v>
      </c>
      <c r="D83" s="14" t="s">
        <v>76</v>
      </c>
      <c r="G83" s="22">
        <f>VLOOKUP($D83,'Prijslijst2024 - 20 deelnemers'!$A$4:$Q$17,17,FALSE)</f>
        <v>18.350000000000001</v>
      </c>
      <c r="H83" s="22">
        <f>IFERROR(VLOOKUP($D83,'Prijslijst2024 - 20 deelnemers'!$A$19:$Q$23,17,FALSE)*E83,0)</f>
        <v>0</v>
      </c>
      <c r="I83" s="22"/>
      <c r="J83" s="28">
        <f>SUM(G83:I83)</f>
        <v>18.350000000000001</v>
      </c>
      <c r="K83" s="19" t="s">
        <v>96</v>
      </c>
    </row>
    <row r="84" spans="1:11" x14ac:dyDescent="0.3">
      <c r="A84" s="25">
        <v>45564</v>
      </c>
      <c r="B84" s="25">
        <v>45564</v>
      </c>
      <c r="C84" s="19" t="s">
        <v>54</v>
      </c>
      <c r="D84" s="14" t="s">
        <v>77</v>
      </c>
      <c r="G84" s="22">
        <f>VLOOKUP($D84,'Prijslijst2024 - 20 deelnemers'!$A$4:$Q$17,17,FALSE)</f>
        <v>10.649999999999999</v>
      </c>
      <c r="H84" s="22">
        <f>IFERROR(VLOOKUP($D84,'Prijslijst2024 - 20 deelnemers'!$A$19:$Q$23,17,FALSE)*E84,0)</f>
        <v>0</v>
      </c>
      <c r="I84" s="22"/>
      <c r="J84" s="28">
        <f>SUM(G84:I84)</f>
        <v>10.649999999999999</v>
      </c>
      <c r="K84" s="19" t="s">
        <v>97</v>
      </c>
    </row>
    <row r="85" spans="1:11" x14ac:dyDescent="0.3">
      <c r="C85" s="23"/>
    </row>
    <row r="86" spans="1:11" x14ac:dyDescent="0.3">
      <c r="A86" s="20">
        <v>45568</v>
      </c>
      <c r="B86" s="20">
        <v>45568</v>
      </c>
      <c r="C86" s="19" t="s">
        <v>67</v>
      </c>
      <c r="D86" s="14" t="s">
        <v>5</v>
      </c>
      <c r="G86" s="22">
        <f>VLOOKUP($D86,'Prijslijst2024 - 20 deelnemers'!$A$4:$Q$17,17,FALSE)</f>
        <v>2.2000000000000002</v>
      </c>
      <c r="H86" s="22">
        <f>IFERROR(VLOOKUP($D86,'Prijslijst2024 - 20 deelnemers'!$A$19:$Q$23,17,FALSE)*E86,0)</f>
        <v>0</v>
      </c>
      <c r="I86" s="22"/>
      <c r="J86" s="28">
        <f>SUM(G86:I86)</f>
        <v>2.2000000000000002</v>
      </c>
      <c r="K86" s="19" t="s">
        <v>96</v>
      </c>
    </row>
    <row r="87" spans="1:11" x14ac:dyDescent="0.3">
      <c r="A87" s="20">
        <v>45570</v>
      </c>
      <c r="B87" s="20">
        <v>45570</v>
      </c>
      <c r="C87" s="19" t="s">
        <v>57</v>
      </c>
      <c r="D87" s="14" t="s">
        <v>127</v>
      </c>
      <c r="G87" s="22">
        <f>VLOOKUP($D87,'Prijslijst2024 - 20 deelnemers'!$A$4:$Q$17,17,FALSE)</f>
        <v>4.2</v>
      </c>
      <c r="H87" s="22">
        <f>IFERROR(VLOOKUP($D87,'Prijslijst2024 - 20 deelnemers'!$A$19:$Q$23,17,FALSE)*E87,0)</f>
        <v>0</v>
      </c>
      <c r="I87" s="22"/>
      <c r="J87" s="28">
        <f>SUM(G87:I87)</f>
        <v>4.2</v>
      </c>
      <c r="K87" s="19" t="s">
        <v>96</v>
      </c>
    </row>
    <row r="88" spans="1:11" x14ac:dyDescent="0.3">
      <c r="A88" s="20">
        <v>45571</v>
      </c>
      <c r="B88" s="20">
        <v>45571</v>
      </c>
      <c r="C88" s="19" t="s">
        <v>68</v>
      </c>
      <c r="D88" s="14" t="s">
        <v>127</v>
      </c>
      <c r="G88" s="22">
        <f>VLOOKUP($D88,'Prijslijst2024 - 20 deelnemers'!$A$4:$Q$17,17,FALSE)</f>
        <v>4.2</v>
      </c>
      <c r="H88" s="22">
        <f>IFERROR(VLOOKUP($D88,'Prijslijst2024 - 20 deelnemers'!$A$19:$Q$23,17,FALSE)*E88,0)</f>
        <v>0</v>
      </c>
      <c r="I88" s="22"/>
      <c r="J88" s="28">
        <f>SUM(G88:I88)</f>
        <v>4.2</v>
      </c>
      <c r="K88" s="19" t="s">
        <v>96</v>
      </c>
    </row>
    <row r="89" spans="1:11" x14ac:dyDescent="0.3">
      <c r="A89" s="20">
        <v>45572</v>
      </c>
      <c r="B89" s="20">
        <v>45572</v>
      </c>
      <c r="C89" s="19" t="s">
        <v>144</v>
      </c>
      <c r="D89" s="14" t="s">
        <v>5</v>
      </c>
      <c r="G89" s="22">
        <f>VLOOKUP($D89,'Prijslijst2024 - 20 deelnemers'!$A$4:$Q$17,17,FALSE)</f>
        <v>2.2000000000000002</v>
      </c>
      <c r="H89" s="22">
        <f>IFERROR(VLOOKUP($D89,'Prijslijst2024 - 20 deelnemers'!$A$19:$Q$23,17,FALSE)*E89,0)</f>
        <v>0</v>
      </c>
      <c r="I89" s="22"/>
      <c r="J89" s="28">
        <f>SUM(G89:I89)</f>
        <v>2.2000000000000002</v>
      </c>
      <c r="K89" s="19" t="s">
        <v>96</v>
      </c>
    </row>
    <row r="90" spans="1:11" x14ac:dyDescent="0.3">
      <c r="A90" s="20">
        <v>45573</v>
      </c>
      <c r="B90" s="20">
        <v>45573</v>
      </c>
      <c r="C90" s="19" t="s">
        <v>49</v>
      </c>
      <c r="D90" s="14" t="s">
        <v>127</v>
      </c>
      <c r="G90" s="22">
        <f>VLOOKUP($D90,'Prijslijst2024 - 20 deelnemers'!$A$4:$Q$17,17,FALSE)</f>
        <v>4.2</v>
      </c>
      <c r="H90" s="22">
        <f>IFERROR(VLOOKUP($D90,'Prijslijst2024 - 20 deelnemers'!$A$19:$Q$23,17,FALSE)*E90,0)</f>
        <v>0</v>
      </c>
      <c r="I90" s="22"/>
      <c r="J90" s="28">
        <f t="shared" ref="J90:J92" si="18">SUM(G90:I90)</f>
        <v>4.2</v>
      </c>
      <c r="K90" s="19" t="s">
        <v>96</v>
      </c>
    </row>
    <row r="91" spans="1:11" x14ac:dyDescent="0.3">
      <c r="A91" s="20">
        <v>45575</v>
      </c>
      <c r="B91" s="20">
        <v>45575</v>
      </c>
      <c r="C91" s="19" t="s">
        <v>69</v>
      </c>
      <c r="D91" s="14" t="s">
        <v>5</v>
      </c>
      <c r="G91" s="22">
        <f>VLOOKUP($D91,'Prijslijst2024 - 20 deelnemers'!$A$4:$Q$17,17,FALSE)</f>
        <v>2.2000000000000002</v>
      </c>
      <c r="H91" s="22">
        <f>IFERROR(VLOOKUP($D91,'Prijslijst2024 - 20 deelnemers'!$A$19:$Q$23,17,FALSE)*E91,0)</f>
        <v>0</v>
      </c>
      <c r="I91" s="22"/>
      <c r="J91" s="28">
        <f t="shared" si="18"/>
        <v>2.2000000000000002</v>
      </c>
      <c r="K91" s="19" t="s">
        <v>96</v>
      </c>
    </row>
    <row r="92" spans="1:11" x14ac:dyDescent="0.3">
      <c r="A92" s="20">
        <v>45577</v>
      </c>
      <c r="B92" s="20">
        <v>45577</v>
      </c>
      <c r="C92" s="19" t="s">
        <v>56</v>
      </c>
      <c r="D92" s="14" t="s">
        <v>117</v>
      </c>
      <c r="G92" s="22">
        <f>VLOOKUP($D92,'Prijslijst2024 - 20 deelnemers'!$A$4:$Q$17,17,FALSE)</f>
        <v>12.250000000000002</v>
      </c>
      <c r="H92" s="22">
        <f>IFERROR(VLOOKUP($D92,'Prijslijst2024 - 20 deelnemers'!$A$19:$Q$23,17,FALSE)*E92,0)</f>
        <v>0</v>
      </c>
      <c r="I92" s="22"/>
      <c r="J92" s="28">
        <f t="shared" si="18"/>
        <v>12.250000000000002</v>
      </c>
      <c r="K92" s="19" t="s">
        <v>96</v>
      </c>
    </row>
    <row r="93" spans="1:11" x14ac:dyDescent="0.3">
      <c r="A93" s="20">
        <v>45580</v>
      </c>
      <c r="B93" s="20">
        <v>45585</v>
      </c>
      <c r="C93" s="19" t="s">
        <v>65</v>
      </c>
      <c r="D93" s="14" t="s">
        <v>116</v>
      </c>
      <c r="E93" s="21">
        <v>6</v>
      </c>
      <c r="G93" s="22">
        <f>VLOOKUP($D93,'Prijslijst2024 - 20 deelnemers'!$A$4:$Q$17,17,FALSE)</f>
        <v>7.5500000000000007</v>
      </c>
      <c r="H93" s="22">
        <f>IFERROR(VLOOKUP($D93,'Prijslijst2024 - 20 deelnemers'!$A$19:$Q$23,17,FALSE)*E93,0)</f>
        <v>9.3000000000000007</v>
      </c>
      <c r="I93" s="22"/>
      <c r="J93" s="28">
        <f>SUM(G93:I93)</f>
        <v>16.850000000000001</v>
      </c>
      <c r="K93" s="19" t="s">
        <v>1</v>
      </c>
    </row>
    <row r="96" spans="1:11" x14ac:dyDescent="0.3">
      <c r="A96" s="20"/>
      <c r="B96" s="20"/>
      <c r="C96" s="23"/>
    </row>
    <row r="97" spans="1:2" x14ac:dyDescent="0.3">
      <c r="A97" s="20"/>
      <c r="B97" s="20"/>
    </row>
    <row r="98" spans="1:2" x14ac:dyDescent="0.3">
      <c r="A98" s="20"/>
      <c r="B98" s="20"/>
    </row>
    <row r="99" spans="1:2" x14ac:dyDescent="0.3">
      <c r="A99" s="20"/>
      <c r="B99" s="20"/>
    </row>
  </sheetData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3"/>
  <sheetViews>
    <sheetView workbookViewId="0"/>
  </sheetViews>
  <sheetFormatPr defaultColWidth="9.109375" defaultRowHeight="13.8" x14ac:dyDescent="0.3"/>
  <cols>
    <col min="1" max="1" width="17.6640625" style="14" bestFit="1" customWidth="1"/>
    <col min="2" max="2" width="6.88671875" style="29" bestFit="1" customWidth="1"/>
    <col min="3" max="3" width="9.109375" style="14"/>
    <col min="4" max="4" width="37.77734375" style="14" bestFit="1" customWidth="1"/>
    <col min="5" max="5" width="6.33203125" style="29" bestFit="1" customWidth="1"/>
    <col min="6" max="16384" width="9.109375" style="14"/>
  </cols>
  <sheetData>
    <row r="1" spans="1:8" x14ac:dyDescent="0.3">
      <c r="A1" s="15" t="s">
        <v>86</v>
      </c>
      <c r="B1" s="16" t="s">
        <v>87</v>
      </c>
      <c r="D1" s="15" t="s">
        <v>145</v>
      </c>
      <c r="E1" s="16" t="s">
        <v>87</v>
      </c>
    </row>
    <row r="2" spans="1:8" x14ac:dyDescent="0.3">
      <c r="A2" s="23" t="s">
        <v>148</v>
      </c>
      <c r="B2" s="29">
        <v>18.350000000000001</v>
      </c>
      <c r="D2" s="19" t="s">
        <v>70</v>
      </c>
      <c r="E2" s="29">
        <v>7.65</v>
      </c>
    </row>
    <row r="3" spans="1:8" x14ac:dyDescent="0.3">
      <c r="A3" s="19" t="s">
        <v>149</v>
      </c>
      <c r="B3" s="29">
        <v>10.649999999999999</v>
      </c>
      <c r="D3" s="14" t="s">
        <v>52</v>
      </c>
      <c r="E3" s="29">
        <v>7.65</v>
      </c>
    </row>
    <row r="4" spans="1:8" x14ac:dyDescent="0.3">
      <c r="A4" s="14" t="s">
        <v>65</v>
      </c>
      <c r="B4" s="29">
        <v>16.850000000000001</v>
      </c>
      <c r="D4" s="19" t="s">
        <v>73</v>
      </c>
      <c r="E4" s="29">
        <v>5.85</v>
      </c>
    </row>
    <row r="5" spans="1:8" x14ac:dyDescent="0.3">
      <c r="D5" s="19" t="s">
        <v>128</v>
      </c>
      <c r="E5" s="29">
        <v>5.25</v>
      </c>
      <c r="G5" s="19"/>
      <c r="H5" s="24"/>
    </row>
    <row r="6" spans="1:8" x14ac:dyDescent="0.3">
      <c r="D6" s="14" t="s">
        <v>94</v>
      </c>
      <c r="E6" s="29">
        <v>5.25</v>
      </c>
      <c r="G6" s="19"/>
      <c r="H6" s="24"/>
    </row>
    <row r="7" spans="1:8" x14ac:dyDescent="0.3">
      <c r="D7" s="14" t="s">
        <v>110</v>
      </c>
      <c r="E7" s="29">
        <v>4.05</v>
      </c>
      <c r="G7" s="19"/>
      <c r="H7" s="24"/>
    </row>
    <row r="8" spans="1:8" x14ac:dyDescent="0.3">
      <c r="D8" s="14" t="s">
        <v>93</v>
      </c>
      <c r="E8" s="29">
        <v>2.2000000000000002</v>
      </c>
      <c r="G8" s="19"/>
      <c r="H8" s="24"/>
    </row>
    <row r="9" spans="1:8" x14ac:dyDescent="0.3">
      <c r="D9" s="14" t="s">
        <v>113</v>
      </c>
      <c r="E9" s="29">
        <v>2.2000000000000002</v>
      </c>
    </row>
    <row r="10" spans="1:8" x14ac:dyDescent="0.3">
      <c r="D10" s="14" t="s">
        <v>138</v>
      </c>
      <c r="E10" s="29">
        <v>2.2000000000000002</v>
      </c>
    </row>
    <row r="13" spans="1:8" x14ac:dyDescent="0.3">
      <c r="A13" s="1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Prijslijst2024 - 20 deelnemers</vt:lpstr>
      <vt:lpstr>Kalender2024</vt:lpstr>
      <vt:lpstr>Veranderingen tov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Jordy Jacobs</cp:lastModifiedBy>
  <dcterms:created xsi:type="dcterms:W3CDTF">2010-10-29T19:39:11Z</dcterms:created>
  <dcterms:modified xsi:type="dcterms:W3CDTF">2023-11-21T19:02:02Z</dcterms:modified>
</cp:coreProperties>
</file>